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definedNames>
    <definedName name="_xlnm.Print_Area" localSheetId="2">'Consol_BS'!$A$1:$E$57</definedName>
    <definedName name="_xlnm.Print_Area" localSheetId="3">'Consol_CF'!$A$1:$G$79</definedName>
    <definedName name="_xlnm.Print_Area" localSheetId="1">'Consol_PL'!$A$1:$I$51</definedName>
    <definedName name="_xlnm.Print_Area" localSheetId="5">'Consol_RGL'!$A$1:$D$52</definedName>
    <definedName name="_xlnm.Print_Area" localSheetId="0">'Summary'!$A$1:$J$47</definedName>
  </definedNames>
  <calcPr fullCalcOnLoad="1"/>
</workbook>
</file>

<file path=xl/comments5.xml><?xml version="1.0" encoding="utf-8"?>
<comments xmlns="http://schemas.openxmlformats.org/spreadsheetml/2006/main">
  <authors>
    <author>chaiyk</author>
  </authors>
  <commentList>
    <comment ref="D14" authorId="0">
      <text>
        <r>
          <rPr>
            <b/>
            <sz val="8"/>
            <rFont val="Tahoma"/>
            <family val="0"/>
          </rPr>
          <t>revaluation reserves + all equity debt instrument</t>
        </r>
      </text>
    </comment>
  </commentList>
</comments>
</file>

<file path=xl/sharedStrings.xml><?xml version="1.0" encoding="utf-8"?>
<sst xmlns="http://schemas.openxmlformats.org/spreadsheetml/2006/main" count="255" uniqueCount="175">
  <si>
    <t>MITHRIL BERHAD</t>
  </si>
  <si>
    <t>(Company No.:577765-U)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</si>
  <si>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</si>
  <si>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</si>
  <si>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</si>
  <si>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</si>
  <si>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</si>
  <si>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</si>
  <si>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</si>
  <si>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</si>
  <si>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</si>
  <si>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</si>
  <si>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</si>
  <si>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</si>
  <si>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</si>
  <si>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RM</t>
  </si>
  <si>
    <t>N/A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</si>
  <si>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</si>
  <si>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</si>
  <si>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</si>
  <si>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</si>
  <si>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</si>
  <si>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</si>
  <si>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</si>
  <si>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</si>
  <si>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</si>
  <si>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</si>
  <si>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</si>
  <si>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</si>
  <si>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</si>
  <si>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</si>
  <si>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RCULS (Equity)</t>
  </si>
  <si>
    <t>Reserves and Accumulated Losses</t>
  </si>
  <si>
    <t>Borrowings</t>
  </si>
  <si>
    <t>CASH FLOWS FROM OPERATING ACTIVITIES</t>
  </si>
  <si>
    <t>Adjustment for non-cash flow:-</t>
  </si>
  <si>
    <t>Depreciation</t>
  </si>
  <si>
    <t>Interest expenses</t>
  </si>
  <si>
    <t>Interest income</t>
  </si>
  <si>
    <t>Changes in working capital</t>
  </si>
  <si>
    <t>Tax paid</t>
  </si>
  <si>
    <t>CASH FLOWS FROM INVESTING ACTIVITIES</t>
  </si>
  <si>
    <t>Purchase of property, plant and equipment</t>
  </si>
  <si>
    <t>Interest received</t>
  </si>
  <si>
    <t>Proceeds from disposal of quoted shares</t>
  </si>
  <si>
    <t>CASH FLOWS FROM FINANCING ACTIVITIES</t>
  </si>
  <si>
    <t>Net Change in Cash and Cash Equivalents</t>
  </si>
  <si>
    <t>Cash and Cash Equivalents at beginning of the period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</si>
  <si>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</si>
  <si>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</si>
  <si>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</si>
  <si>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</si>
  <si>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</si>
  <si>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Cash and cash equivalents comprise :</t>
  </si>
  <si>
    <t xml:space="preserve">  Cash and Bank Balances</t>
  </si>
  <si>
    <t xml:space="preserve">  Bank Overdrafts</t>
  </si>
  <si>
    <t>Non-Distributable</t>
  </si>
  <si>
    <t>Distributable</t>
  </si>
  <si>
    <t>SHARE</t>
  </si>
  <si>
    <t>OTHER</t>
  </si>
  <si>
    <t>ACCUMULATED</t>
  </si>
  <si>
    <t>TOTAL</t>
  </si>
  <si>
    <t>CAPITAL</t>
  </si>
  <si>
    <t>PREMIUM</t>
  </si>
  <si>
    <t>RESERVES</t>
  </si>
  <si>
    <t>LOSSES</t>
  </si>
  <si>
    <t>Balance at beginning of period</t>
  </si>
  <si>
    <t>Movement during the period</t>
  </si>
  <si>
    <t>(Cumulative)</t>
  </si>
  <si>
    <t>Balance at end of period</t>
  </si>
  <si>
    <t>Surplus/(deficit) on Revaluation</t>
  </si>
  <si>
    <t>Others</t>
  </si>
  <si>
    <t>Net Gains/(Losses) not recognised in the income statements</t>
  </si>
  <si>
    <t>PART A3 : ADDITIONAL INFORMATION</t>
  </si>
  <si>
    <t>Gross interest income</t>
  </si>
  <si>
    <t>Gross interest expenses</t>
  </si>
  <si>
    <t>Goodwill on Consolidation</t>
  </si>
  <si>
    <t>ICULS (Equity)</t>
  </si>
  <si>
    <t>RCSLS (Equity)</t>
  </si>
  <si>
    <t>ICCPS (Liability)</t>
  </si>
  <si>
    <t>RCULS (Liability)</t>
  </si>
  <si>
    <t>ICULS (Liability)</t>
  </si>
  <si>
    <t>RCSLS (Liability)</t>
  </si>
  <si>
    <t>Proceeds from borrowings</t>
  </si>
  <si>
    <t>Repayment of hire purchase creditors</t>
  </si>
  <si>
    <t>Repayment of term loan</t>
  </si>
  <si>
    <t>Interest paid</t>
  </si>
  <si>
    <t>Investment Properties</t>
  </si>
  <si>
    <t>(At 1st July 2004)</t>
  </si>
  <si>
    <t>Amortisation of goodwill</t>
  </si>
  <si>
    <t>(unaudited)</t>
  </si>
  <si>
    <t>(audited)</t>
  </si>
  <si>
    <t>The Condensed Consolidated Balance Sheets should be read in conjunction with the audited financial</t>
  </si>
  <si>
    <t xml:space="preserve">The Condensed Consolidated Statements of Equity should be read in conjunction with the audited </t>
  </si>
  <si>
    <t>(At 1st July 2005)</t>
  </si>
  <si>
    <t>As at End of Current</t>
  </si>
  <si>
    <t xml:space="preserve">As at Preceding Financial </t>
  </si>
  <si>
    <t>Quarter</t>
  </si>
  <si>
    <t>Year End</t>
  </si>
  <si>
    <t>Current</t>
  </si>
  <si>
    <t>Comparative</t>
  </si>
  <si>
    <t>Quarter Ended</t>
  </si>
  <si>
    <t>Cumulative</t>
  </si>
  <si>
    <t>To Date</t>
  </si>
  <si>
    <t>Operating expenses</t>
  </si>
  <si>
    <t>Other operating income</t>
  </si>
  <si>
    <t>Finance costs</t>
  </si>
  <si>
    <t>Minority interest</t>
  </si>
  <si>
    <t>EPS - Basic (sen)</t>
  </si>
  <si>
    <t>Non- Current Assets</t>
  </si>
  <si>
    <t>Financed by :</t>
  </si>
  <si>
    <t>Shareholders' Funds</t>
  </si>
  <si>
    <t>Deferred Tax Liabilities</t>
  </si>
  <si>
    <t xml:space="preserve">Cumulative </t>
  </si>
  <si>
    <t>The Condensed Consolidated Income Statements should be read in conjunction with the audited financial</t>
  </si>
  <si>
    <t xml:space="preserve">The Condensed Consolidated Cash Flow Statements should be read in conjunction with the audited </t>
  </si>
  <si>
    <t>Decrease/(Increase) in inventories</t>
  </si>
  <si>
    <t>UNAUDITED CONDENSED CONSOLIDATED INCOME STATEMENTS</t>
  </si>
  <si>
    <t>30th June 2005</t>
  </si>
  <si>
    <t>Profit / (Loss) before tax</t>
  </si>
  <si>
    <t>Operating profit before changes in working capital</t>
  </si>
  <si>
    <t>Transfer of Reserve During the period</t>
  </si>
  <si>
    <t>UNAUDITED CONDENSED CONSOLIDATED STATEMENTS OF CHANGES IN EQUITY</t>
  </si>
  <si>
    <t>Net Loss (Cumulative)</t>
  </si>
  <si>
    <t>Total recognised losses</t>
  </si>
  <si>
    <t>UNAUDITED CONDENSED CONSOLIDATED STATEMENT OF RECOGNISED GAINS AND LOSSES</t>
  </si>
  <si>
    <t>UNAUDITED CONDENSED CONSOLIDATED CASH FLOW STATEMENTS</t>
  </si>
  <si>
    <t>Net cash used in investing activities</t>
  </si>
  <si>
    <t>The Board of Directors is pleased to announce the unaudited results of the Group for the Quarter</t>
  </si>
  <si>
    <t>Cumulative Quarter ended</t>
  </si>
  <si>
    <t>statements for the year ended 30 June 2005.</t>
  </si>
  <si>
    <t>Decrease/(Increase) in receivables</t>
  </si>
  <si>
    <t>Cash generated from/(used in) operations</t>
  </si>
  <si>
    <t>Net cash generated from/(used in) operating activities</t>
  </si>
  <si>
    <t>Net cash generated from investing activities</t>
  </si>
  <si>
    <t>financial statements for the year ended 30 June 2005.</t>
  </si>
  <si>
    <t xml:space="preserve"> financial statements for the year ended 30 June 2005.</t>
  </si>
  <si>
    <t>Profit/(Loss)  before tax</t>
  </si>
  <si>
    <t>Profit/(Loss) before tax</t>
  </si>
  <si>
    <t>Profit/(Loss) after tax and minority interest</t>
  </si>
  <si>
    <t>Net profit/(loss) for the period</t>
  </si>
  <si>
    <t>Profit/(Loss) after tax</t>
  </si>
  <si>
    <t>Basic earning/(loss) per share(sen)</t>
  </si>
  <si>
    <t xml:space="preserve">      - Diluted (sen)</t>
  </si>
  <si>
    <t>a- Net assets per share (RM)</t>
  </si>
  <si>
    <t>(Decrease)/Increase in payables</t>
  </si>
  <si>
    <t>Profit from operations</t>
  </si>
  <si>
    <t>QUARTERLY REPORT - 30th JUNE 2006</t>
  </si>
  <si>
    <t>ended 30th June 2006.</t>
  </si>
  <si>
    <t>30.06.05</t>
  </si>
  <si>
    <t>30.06.06</t>
  </si>
  <si>
    <t>FOR THE QUARTER ENDED 30th JUNE 2006</t>
  </si>
  <si>
    <t>12 Months</t>
  </si>
  <si>
    <t>30th June</t>
  </si>
  <si>
    <t>(Audited)</t>
  </si>
  <si>
    <t>(Unaudited)</t>
  </si>
  <si>
    <t>30th June 2006</t>
  </si>
  <si>
    <t>AS AT 30th JUNE 2006</t>
  </si>
  <si>
    <t>12 Months Ended</t>
  </si>
  <si>
    <t>FOR THE CUMULATIVE QUARTER ENDED 30th JUNE 2006</t>
  </si>
  <si>
    <t>Proceeds from conversion of warrants</t>
  </si>
  <si>
    <t>Allowance for doubtful debts written back</t>
  </si>
  <si>
    <t>Unutilised leave accrual</t>
  </si>
  <si>
    <t>Write down of inventories</t>
  </si>
  <si>
    <t>Allowance for diminution in value</t>
  </si>
  <si>
    <t>Write back of liabilities</t>
  </si>
  <si>
    <t>Allowance for doubtful debts</t>
  </si>
  <si>
    <t>Provision for insurance claim</t>
  </si>
  <si>
    <t>Savings from ICCPS conversion</t>
  </si>
  <si>
    <t>(At 30th June 2006)</t>
  </si>
  <si>
    <t>(At 30th June 2005)</t>
  </si>
  <si>
    <t>Transfer of reserve during the year</t>
  </si>
  <si>
    <t>Impairment Loss</t>
  </si>
  <si>
    <t>Profit/(Loss) from operations</t>
  </si>
  <si>
    <t>Net Current Assets/Liabilities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</si>
</sst>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0.00_);[Red]\(0.00\)"/>
    <numFmt numFmtId="186" formatCode="0.00;[Red]0.00"/>
    <numFmt numFmtId="187" formatCode="0_);[Red]\(0\)"/>
    <numFmt numFmtId="188" formatCode="#,##0.000_);[Red]\(#,##0.000\)"/>
    <numFmt numFmtId="189" formatCode="#,##0.0000_);[Red]\(#,##0.0000\)"/>
    <numFmt numFmtId="190" formatCode="#,##0.0_);[Red]\(#,##0.0\)"/>
    <numFmt numFmtId="191" formatCode="_(* #,##0.0_);_(* \(#,##0.0\);_(* &quot;-&quot;??_);_(@_)"/>
    <numFmt numFmtId="192" formatCode="#,##0.0_);\(#,##0.0\)"/>
    <numFmt numFmtId="193" formatCode="#,##0.0000_);\(#,##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  <numFmt numFmtId="200" formatCode="0.0000"/>
    <numFmt numFmtId="201" formatCode="#,##0.000_);\(#,##0.000\)"/>
    <numFmt numFmtId="202" formatCode="_(* #,##0.000_);_(* \(#,##0.000\);_(* &quot;-&quot;??_);_(@_)"/>
  </numFmts>
  <fonts count="10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1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14" fontId="5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0" fontId="2" fillId="0" borderId="0" xfId="19" applyFont="1" applyAlignment="1">
      <alignment horizontal="justify" wrapText="1"/>
      <protection/>
    </xf>
    <xf numFmtId="0" fontId="2" fillId="0" borderId="0" xfId="19" applyFont="1" applyAlignment="1">
      <alignment horizontal="left" wrapText="1"/>
      <protection/>
    </xf>
    <xf numFmtId="0" fontId="5" fillId="0" borderId="1" xfId="19" applyFont="1" applyBorder="1" applyAlignment="1">
      <alignment horizontal="centerContinuous"/>
      <protection/>
    </xf>
    <xf numFmtId="0" fontId="0" fillId="0" borderId="0" xfId="0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19" applyNumberFormat="1" applyFont="1" applyBorder="1">
      <alignment/>
      <protection/>
    </xf>
    <xf numFmtId="37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 horizontal="right"/>
    </xf>
    <xf numFmtId="39" fontId="2" fillId="0" borderId="1" xfId="15" applyNumberFormat="1" applyFont="1" applyBorder="1" applyAlignment="1">
      <alignment horizontal="right"/>
    </xf>
    <xf numFmtId="39" fontId="2" fillId="0" borderId="0" xfId="15" applyNumberFormat="1" applyFont="1" applyBorder="1" applyAlignment="1">
      <alignment/>
    </xf>
    <xf numFmtId="39" fontId="2" fillId="0" borderId="0" xfId="19" applyNumberFormat="1" applyFont="1">
      <alignment/>
      <protection/>
    </xf>
    <xf numFmtId="39" fontId="2" fillId="0" borderId="0" xfId="15" applyNumberFormat="1" applyFont="1" applyBorder="1" applyAlignment="1">
      <alignment horizontal="right"/>
    </xf>
    <xf numFmtId="193" fontId="2" fillId="0" borderId="0" xfId="19" applyNumberFormat="1" applyFont="1">
      <alignment/>
      <protection/>
    </xf>
    <xf numFmtId="193" fontId="2" fillId="0" borderId="0" xfId="15" applyNumberFormat="1" applyFont="1" applyBorder="1" applyAlignment="1">
      <alignment horizontal="right"/>
    </xf>
    <xf numFmtId="0" fontId="5" fillId="0" borderId="0" xfId="19" applyFont="1" applyBorder="1" applyAlignment="1">
      <alignment horizontal="centerContinuous"/>
      <protection/>
    </xf>
    <xf numFmtId="0" fontId="5" fillId="0" borderId="0" xfId="19" applyFont="1" applyBorder="1" applyAlignment="1">
      <alignment horizontal="center"/>
      <protection/>
    </xf>
    <xf numFmtId="41" fontId="0" fillId="0" borderId="0" xfId="0" applyNumberFormat="1" applyFont="1" applyAlignment="1">
      <alignment/>
    </xf>
    <xf numFmtId="0" fontId="0" fillId="0" borderId="0" xfId="19" applyFont="1">
      <alignment/>
      <protection/>
    </xf>
    <xf numFmtId="0" fontId="6" fillId="0" borderId="0" xfId="19" applyFont="1">
      <alignment/>
      <protection/>
    </xf>
    <xf numFmtId="184" fontId="2" fillId="0" borderId="0" xfId="15" applyNumberFormat="1" applyFont="1" applyBorder="1" applyAlignment="1">
      <alignment horizontal="right"/>
    </xf>
    <xf numFmtId="184" fontId="2" fillId="0" borderId="0" xfId="15" applyNumberFormat="1" applyFont="1" applyAlignment="1">
      <alignment horizontal="right"/>
    </xf>
    <xf numFmtId="184" fontId="2" fillId="0" borderId="0" xfId="19" applyNumberFormat="1" applyFont="1">
      <alignment/>
      <protection/>
    </xf>
    <xf numFmtId="0" fontId="2" fillId="0" borderId="0" xfId="19" applyFont="1" applyAlignment="1">
      <alignment horizontal="center" vertical="top"/>
      <protection/>
    </xf>
    <xf numFmtId="37" fontId="2" fillId="0" borderId="0" xfId="15" applyNumberFormat="1" applyFont="1" applyBorder="1" applyAlignment="1">
      <alignment horizontal="right" vertical="top"/>
    </xf>
    <xf numFmtId="37" fontId="2" fillId="0" borderId="0" xfId="15" applyNumberFormat="1" applyFont="1" applyBorder="1" applyAlignment="1">
      <alignment vertical="top"/>
    </xf>
    <xf numFmtId="37" fontId="2" fillId="0" borderId="0" xfId="19" applyNumberFormat="1" applyFont="1" applyAlignment="1">
      <alignment vertical="top"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19" applyNumberFormat="1" applyFont="1">
      <alignment/>
      <protection/>
    </xf>
    <xf numFmtId="4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84" fontId="4" fillId="0" borderId="0" xfId="15" applyNumberFormat="1" applyFont="1" applyFill="1" applyBorder="1" applyAlignment="1" quotePrefix="1">
      <alignment horizontal="center"/>
    </xf>
    <xf numFmtId="41" fontId="2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84" fontId="5" fillId="0" borderId="0" xfId="15" applyNumberFormat="1" applyFont="1" applyFill="1" applyAlignment="1">
      <alignment horizontal="center"/>
    </xf>
    <xf numFmtId="184" fontId="5" fillId="0" borderId="0" xfId="15" applyNumberFormat="1" applyFont="1" applyFill="1" applyBorder="1" applyAlignment="1">
      <alignment horizontal="center"/>
    </xf>
    <xf numFmtId="41" fontId="7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15" applyNumberFormat="1" applyFont="1" applyBorder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3" fontId="2" fillId="0" borderId="0" xfId="0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41" fontId="7" fillId="0" borderId="0" xfId="0" applyNumberFormat="1" applyFont="1" applyFill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2" fillId="0" borderId="0" xfId="0" applyNumberFormat="1" applyFont="1" applyBorder="1" applyAlignment="1" quotePrefix="1">
      <alignment/>
    </xf>
    <xf numFmtId="41" fontId="5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41" fontId="5" fillId="2" borderId="6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41" fontId="2" fillId="2" borderId="7" xfId="0" applyNumberFormat="1" applyFont="1" applyFill="1" applyBorder="1" applyAlignment="1">
      <alignment horizontal="center"/>
    </xf>
    <xf numFmtId="41" fontId="2" fillId="2" borderId="8" xfId="0" applyNumberFormat="1" applyFont="1" applyFill="1" applyBorder="1" applyAlignment="1">
      <alignment/>
    </xf>
    <xf numFmtId="41" fontId="2" fillId="2" borderId="0" xfId="0" applyNumberFormat="1" applyFont="1" applyFill="1" applyBorder="1" applyAlignment="1">
      <alignment/>
    </xf>
    <xf numFmtId="41" fontId="2" fillId="2" borderId="9" xfId="0" applyNumberFormat="1" applyFont="1" applyFill="1" applyBorder="1" applyAlignment="1">
      <alignment horizontal="center"/>
    </xf>
    <xf numFmtId="41" fontId="2" fillId="2" borderId="8" xfId="20" applyNumberFormat="1" applyFont="1" applyFill="1" applyBorder="1">
      <alignment/>
      <protection/>
    </xf>
    <xf numFmtId="41" fontId="2" fillId="2" borderId="0" xfId="20" applyNumberFormat="1" applyFont="1" applyFill="1" applyBorder="1">
      <alignment/>
      <protection/>
    </xf>
    <xf numFmtId="41" fontId="5" fillId="2" borderId="8" xfId="0" applyNumberFormat="1" applyFont="1" applyFill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2" fillId="2" borderId="10" xfId="0" applyNumberFormat="1" applyFont="1" applyFill="1" applyBorder="1" applyAlignment="1">
      <alignment horizontal="center"/>
    </xf>
    <xf numFmtId="41" fontId="5" fillId="2" borderId="11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2" fillId="2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0" fontId="2" fillId="0" borderId="13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2" fillId="0" borderId="8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2" fillId="0" borderId="14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184" fontId="2" fillId="0" borderId="0" xfId="15" applyNumberFormat="1" applyFont="1" applyBorder="1" applyAlignment="1">
      <alignment/>
    </xf>
    <xf numFmtId="1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15" applyNumberFormat="1" applyFont="1" applyFill="1" applyAlignment="1" quotePrefix="1">
      <alignment horizontal="center"/>
    </xf>
    <xf numFmtId="0" fontId="4" fillId="0" borderId="0" xfId="15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37" fontId="0" fillId="0" borderId="0" xfId="15" applyNumberFormat="1" applyFont="1" applyFill="1" applyBorder="1" applyAlignment="1">
      <alignment horizontal="centerContinuous"/>
    </xf>
    <xf numFmtId="37" fontId="0" fillId="0" borderId="0" xfId="19" applyNumberFormat="1" applyFont="1" applyFill="1">
      <alignment/>
      <protection/>
    </xf>
    <xf numFmtId="37" fontId="5" fillId="0" borderId="1" xfId="19" applyNumberFormat="1" applyFont="1" applyBorder="1" applyAlignment="1">
      <alignment horizontal="centerContinuous"/>
      <protection/>
    </xf>
    <xf numFmtId="37" fontId="5" fillId="0" borderId="0" xfId="19" applyNumberFormat="1" applyFont="1" applyAlignment="1">
      <alignment horizontal="center"/>
      <protection/>
    </xf>
    <xf numFmtId="37" fontId="5" fillId="0" borderId="1" xfId="19" applyNumberFormat="1" applyFont="1" applyBorder="1" applyAlignment="1">
      <alignment horizontal="center"/>
      <protection/>
    </xf>
    <xf numFmtId="37" fontId="0" fillId="0" borderId="0" xfId="0" applyNumberFormat="1" applyAlignment="1">
      <alignment/>
    </xf>
    <xf numFmtId="43" fontId="2" fillId="0" borderId="0" xfId="15" applyFont="1" applyBorder="1" applyAlignment="1">
      <alignment horizontal="right"/>
    </xf>
    <xf numFmtId="193" fontId="2" fillId="0" borderId="0" xfId="19" applyNumberFormat="1" applyFont="1" applyAlignment="1">
      <alignment horizontal="right"/>
      <protection/>
    </xf>
    <xf numFmtId="202" fontId="2" fillId="0" borderId="0" xfId="15" applyNumberFormat="1" applyFont="1" applyAlignment="1">
      <alignment/>
    </xf>
    <xf numFmtId="41" fontId="2" fillId="0" borderId="0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5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9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85725</xdr:rowOff>
    </xdr:from>
    <xdr:to>
      <xdr:col>3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09925" y="145732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866775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33925" y="14573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85725</xdr:rowOff>
    </xdr:from>
    <xdr:to>
      <xdr:col>3</xdr:col>
      <xdr:colOff>771525</xdr:colOff>
      <xdr:row>28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09925" y="490537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85725</xdr:rowOff>
    </xdr:from>
    <xdr:to>
      <xdr:col>4</xdr:col>
      <xdr:colOff>866775</xdr:colOff>
      <xdr:row>28</xdr:row>
      <xdr:rowOff>85725</xdr:rowOff>
    </xdr:to>
    <xdr:sp>
      <xdr:nvSpPr>
        <xdr:cNvPr id="4" name="Line 4"/>
        <xdr:cNvSpPr>
          <a:spLocks/>
        </xdr:cNvSpPr>
      </xdr:nvSpPr>
      <xdr:spPr>
        <a:xfrm>
          <a:off x="4733925" y="49053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workbookViewId="0" topLeftCell="A22">
      <selection activeCell="G43" sqref="G43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0</v>
      </c>
    </row>
    <row r="2" ht="13.5">
      <c r="A2" s="7" t="s">
        <v>1</v>
      </c>
    </row>
    <row r="4" spans="1:2" ht="13.5">
      <c r="A4" s="3" t="s">
        <v>147</v>
      </c>
      <c r="B4" s="2"/>
    </row>
    <row r="5" spans="1:2" ht="13.5">
      <c r="A5" s="3"/>
      <c r="B5" s="2"/>
    </row>
    <row r="6" ht="13.5">
      <c r="A6" s="1" t="s">
        <v>128</v>
      </c>
    </row>
    <row r="7" ht="13.5">
      <c r="A7" s="1" t="s">
        <v>148</v>
      </c>
    </row>
    <row r="9" spans="1:2" ht="13.5">
      <c r="A9" s="4" t="s">
        <v>2</v>
      </c>
      <c r="B9" s="3"/>
    </row>
    <row r="10" spans="1:2" ht="13.5">
      <c r="A10" s="4"/>
      <c r="B10" s="3"/>
    </row>
    <row r="11" spans="3:11" ht="41.25" customHeight="1">
      <c r="C11" s="14" t="s">
        <v>3</v>
      </c>
      <c r="D11" s="14"/>
      <c r="E11" s="14"/>
      <c r="F11" s="6"/>
      <c r="G11" s="14" t="s">
        <v>4</v>
      </c>
      <c r="H11" s="14"/>
      <c r="I11" s="14"/>
      <c r="K11" s="15"/>
    </row>
    <row r="12" spans="3:11" ht="13.5">
      <c r="C12" s="29"/>
      <c r="D12" s="28"/>
      <c r="E12" s="29" t="s">
        <v>5</v>
      </c>
      <c r="F12" s="6"/>
      <c r="G12" s="28"/>
      <c r="H12" s="28"/>
      <c r="I12" s="29" t="s">
        <v>5</v>
      </c>
      <c r="K12" s="15"/>
    </row>
    <row r="13" spans="3:11" ht="13.5">
      <c r="C13" s="29" t="s">
        <v>6</v>
      </c>
      <c r="D13" s="29"/>
      <c r="E13" s="29" t="s">
        <v>7</v>
      </c>
      <c r="F13" s="6"/>
      <c r="G13" s="29" t="s">
        <v>6</v>
      </c>
      <c r="H13" s="29"/>
      <c r="I13" s="29" t="s">
        <v>7</v>
      </c>
      <c r="K13" s="15"/>
    </row>
    <row r="14" spans="3:11" ht="13.5">
      <c r="C14" s="29" t="s">
        <v>8</v>
      </c>
      <c r="D14" s="29"/>
      <c r="E14" s="29" t="s">
        <v>8</v>
      </c>
      <c r="F14" s="6"/>
      <c r="G14" s="29" t="s">
        <v>9</v>
      </c>
      <c r="H14" s="29"/>
      <c r="I14" s="29" t="s">
        <v>10</v>
      </c>
      <c r="K14" s="15"/>
    </row>
    <row r="15" spans="1:11" ht="13.5">
      <c r="A15" s="6"/>
      <c r="B15" s="7"/>
      <c r="C15" s="8" t="s">
        <v>150</v>
      </c>
      <c r="D15" s="6"/>
      <c r="E15" s="8" t="s">
        <v>149</v>
      </c>
      <c r="F15" s="6"/>
      <c r="G15" s="8" t="s">
        <v>150</v>
      </c>
      <c r="H15" s="6"/>
      <c r="I15" s="8" t="s">
        <v>149</v>
      </c>
      <c r="K15" s="15"/>
    </row>
    <row r="16" spans="3:12" ht="13.5">
      <c r="C16" s="5" t="s">
        <v>11</v>
      </c>
      <c r="D16" s="6"/>
      <c r="E16" s="5" t="s">
        <v>11</v>
      </c>
      <c r="F16" s="6"/>
      <c r="G16" s="5" t="s">
        <v>11</v>
      </c>
      <c r="H16" s="6"/>
      <c r="I16" s="5" t="s">
        <v>11</v>
      </c>
      <c r="K16" s="15"/>
      <c r="L16" s="5" t="s">
        <v>12</v>
      </c>
    </row>
    <row r="17" spans="1:11" ht="13.5">
      <c r="A17" s="9"/>
      <c r="C17" s="10"/>
      <c r="D17" s="10"/>
      <c r="E17" s="10"/>
      <c r="F17" s="10"/>
      <c r="G17" s="10"/>
      <c r="H17" s="10"/>
      <c r="I17" s="10"/>
      <c r="K17" s="15"/>
    </row>
    <row r="18" spans="1:11" ht="13.5">
      <c r="A18" s="9">
        <v>1</v>
      </c>
      <c r="B18" s="12" t="s">
        <v>13</v>
      </c>
      <c r="C18" s="16">
        <f>Consol_PL!B14/1000</f>
        <v>11023.207</v>
      </c>
      <c r="D18" s="17"/>
      <c r="E18" s="33">
        <f>Consol_PL!D14/1000</f>
        <v>9717.737</v>
      </c>
      <c r="F18" s="18"/>
      <c r="G18" s="16">
        <f>Consol_PL!F14/1000</f>
        <v>64509.781</v>
      </c>
      <c r="H18" s="16"/>
      <c r="I18" s="33">
        <f>Consol_PL!H14/1000</f>
        <v>46348.331</v>
      </c>
      <c r="K18" s="15"/>
    </row>
    <row r="19" spans="1:11" ht="13.5">
      <c r="A19" s="9"/>
      <c r="B19" s="12"/>
      <c r="C19" s="19"/>
      <c r="D19" s="20"/>
      <c r="E19" s="34"/>
      <c r="F19" s="11"/>
      <c r="G19" s="19"/>
      <c r="H19" s="19"/>
      <c r="I19" s="34"/>
      <c r="K19" s="15"/>
    </row>
    <row r="20" spans="1:9" ht="13.5">
      <c r="A20" s="9">
        <v>2</v>
      </c>
      <c r="B20" s="13" t="s">
        <v>138</v>
      </c>
      <c r="C20" s="16">
        <f>Consol_PL!B26/1000</f>
        <v>-10674.067</v>
      </c>
      <c r="D20" s="20"/>
      <c r="E20" s="19">
        <f>Consol_PL!D26/1000</f>
        <v>-515.197</v>
      </c>
      <c r="F20" s="11"/>
      <c r="G20" s="19">
        <f>Consol_PL!F26/1000</f>
        <v>-11026.043</v>
      </c>
      <c r="H20" s="19"/>
      <c r="I20" s="19">
        <f>Consol_PL!H26/1000</f>
        <v>-6115.95</v>
      </c>
    </row>
    <row r="21" spans="1:9" ht="13.5">
      <c r="A21" s="9"/>
      <c r="B21" s="12"/>
      <c r="C21" s="19"/>
      <c r="D21" s="20"/>
      <c r="E21" s="19"/>
      <c r="F21" s="11"/>
      <c r="G21" s="19"/>
      <c r="H21" s="19"/>
      <c r="I21" s="19"/>
    </row>
    <row r="22" spans="1:9" ht="27">
      <c r="A22" s="36">
        <v>3</v>
      </c>
      <c r="B22" s="13" t="s">
        <v>139</v>
      </c>
      <c r="C22" s="37">
        <f>Consol_PL!B36/1000</f>
        <v>-9903.909</v>
      </c>
      <c r="D22" s="38"/>
      <c r="E22" s="37">
        <f>Consol_PL!D36/1000</f>
        <v>466.6</v>
      </c>
      <c r="F22" s="39"/>
      <c r="G22" s="37">
        <f>Consol_PL!F36/1000</f>
        <v>-11366.065</v>
      </c>
      <c r="H22" s="37"/>
      <c r="I22" s="37">
        <f>Consol_PL!H36/1000</f>
        <v>-5834.566</v>
      </c>
    </row>
    <row r="23" spans="1:9" ht="13.5">
      <c r="A23" s="9"/>
      <c r="B23" s="12"/>
      <c r="C23" s="16"/>
      <c r="D23" s="17"/>
      <c r="E23" s="16"/>
      <c r="F23" s="11"/>
      <c r="G23" s="16"/>
      <c r="H23" s="16"/>
      <c r="I23" s="16"/>
    </row>
    <row r="24" spans="1:9" ht="13.5">
      <c r="A24" s="9">
        <v>4</v>
      </c>
      <c r="B24" s="13" t="s">
        <v>140</v>
      </c>
      <c r="C24" s="21">
        <f>Consol_PL!B36/1000</f>
        <v>-9903.909</v>
      </c>
      <c r="D24" s="17"/>
      <c r="E24" s="21">
        <f>SUM(E22:E23)</f>
        <v>466.6</v>
      </c>
      <c r="F24" s="11"/>
      <c r="G24" s="21">
        <f>Consol_PL!F36/1000</f>
        <v>-11366.065</v>
      </c>
      <c r="H24" s="16"/>
      <c r="I24" s="21">
        <f>Consol_PL!H36/1000</f>
        <v>-5834.566</v>
      </c>
    </row>
    <row r="25" spans="1:9" ht="13.5">
      <c r="A25" s="9"/>
      <c r="B25" s="12"/>
      <c r="C25" s="16"/>
      <c r="D25" s="17"/>
      <c r="E25" s="16"/>
      <c r="F25" s="11"/>
      <c r="G25" s="16"/>
      <c r="H25" s="16"/>
      <c r="I25" s="16"/>
    </row>
    <row r="26" spans="1:9" ht="27">
      <c r="A26" s="9">
        <v>5</v>
      </c>
      <c r="B26" s="12" t="s">
        <v>142</v>
      </c>
      <c r="C26" s="22">
        <f>Consol_PL!B39</f>
        <v>-9.005533789506972</v>
      </c>
      <c r="D26" s="23"/>
      <c r="E26" s="22">
        <f>Consol_PL!D39</f>
        <v>0.48</v>
      </c>
      <c r="F26" s="24"/>
      <c r="G26" s="22">
        <f>Consol_PL!F39</f>
        <v>-10.426274406157994</v>
      </c>
      <c r="H26" s="25"/>
      <c r="I26" s="22">
        <f>Consol_PL!H39</f>
        <v>-6.74</v>
      </c>
    </row>
    <row r="27" spans="1:9" ht="13.5">
      <c r="A27" s="9"/>
      <c r="B27" s="12"/>
      <c r="C27" s="16"/>
      <c r="D27" s="17"/>
      <c r="E27" s="16"/>
      <c r="F27" s="11"/>
      <c r="G27" s="16"/>
      <c r="H27" s="16"/>
      <c r="I27" s="16"/>
    </row>
    <row r="28" spans="1:9" ht="13.5">
      <c r="A28" s="9">
        <v>6</v>
      </c>
      <c r="B28" s="12" t="s">
        <v>14</v>
      </c>
      <c r="C28" s="121">
        <v>0</v>
      </c>
      <c r="D28" s="57"/>
      <c r="E28" s="121">
        <v>0</v>
      </c>
      <c r="F28" s="56"/>
      <c r="G28" s="121">
        <v>0</v>
      </c>
      <c r="H28" s="121"/>
      <c r="I28" s="121">
        <v>0</v>
      </c>
    </row>
    <row r="29" spans="1:9" ht="30" customHeight="1">
      <c r="A29" s="9"/>
      <c r="B29" s="12"/>
      <c r="C29" s="115" t="s">
        <v>95</v>
      </c>
      <c r="D29" s="115"/>
      <c r="E29" s="115"/>
      <c r="F29" s="116"/>
      <c r="G29" s="115" t="s">
        <v>96</v>
      </c>
      <c r="H29" s="115"/>
      <c r="I29" s="115"/>
    </row>
    <row r="30" spans="1:9" ht="13.5">
      <c r="A30" s="9"/>
      <c r="B30" s="12"/>
      <c r="C30" s="115" t="s">
        <v>97</v>
      </c>
      <c r="D30" s="115"/>
      <c r="E30" s="115"/>
      <c r="F30" s="116"/>
      <c r="G30" s="115" t="s">
        <v>98</v>
      </c>
      <c r="H30" s="115"/>
      <c r="I30" s="115"/>
    </row>
    <row r="31" spans="1:9" ht="13.5">
      <c r="A31" s="9">
        <v>7</v>
      </c>
      <c r="B31" s="13" t="s">
        <v>144</v>
      </c>
      <c r="C31" s="11"/>
      <c r="D31" s="17"/>
      <c r="E31" s="27">
        <f>+Consol_BS!B42/Consol_BS!B36</f>
        <v>0.8009210279085875</v>
      </c>
      <c r="F31" s="26"/>
      <c r="G31" s="27"/>
      <c r="H31" s="27"/>
      <c r="I31" s="27">
        <f>+Consol_BS!D42/Consol_BS!D36</f>
        <v>0.7179165828721633</v>
      </c>
    </row>
    <row r="32" spans="3:9" ht="13.5">
      <c r="C32" s="11"/>
      <c r="D32" s="11"/>
      <c r="E32" s="122"/>
      <c r="F32" s="26"/>
      <c r="G32" s="26"/>
      <c r="H32" s="26"/>
      <c r="I32" s="26"/>
    </row>
    <row r="33" spans="1:9" ht="13.5">
      <c r="A33" s="4" t="s">
        <v>73</v>
      </c>
      <c r="B33" s="3"/>
      <c r="C33" s="11"/>
      <c r="D33" s="11"/>
      <c r="E33" s="11"/>
      <c r="F33" s="11"/>
      <c r="G33" s="11"/>
      <c r="H33" s="11"/>
      <c r="I33" s="11"/>
    </row>
    <row r="34" spans="1:9" ht="13.5">
      <c r="A34" s="4"/>
      <c r="B34" s="3"/>
      <c r="C34" s="11"/>
      <c r="D34" s="11"/>
      <c r="E34" s="11"/>
      <c r="F34" s="11"/>
      <c r="G34" s="11"/>
      <c r="H34" s="11"/>
      <c r="I34" s="11"/>
    </row>
    <row r="35" spans="3:9" ht="13.5">
      <c r="C35" s="117" t="s">
        <v>3</v>
      </c>
      <c r="D35" s="117"/>
      <c r="E35" s="117"/>
      <c r="F35" s="118"/>
      <c r="G35" s="117" t="s">
        <v>4</v>
      </c>
      <c r="H35" s="117"/>
      <c r="I35" s="117"/>
    </row>
    <row r="36" spans="1:9" ht="13.5">
      <c r="A36" s="6"/>
      <c r="B36" s="7"/>
      <c r="C36" s="8" t="s">
        <v>150</v>
      </c>
      <c r="D36" s="6"/>
      <c r="E36" s="8" t="s">
        <v>149</v>
      </c>
      <c r="F36" s="6"/>
      <c r="G36" s="8" t="s">
        <v>150</v>
      </c>
      <c r="H36" s="6"/>
      <c r="I36" s="8" t="s">
        <v>149</v>
      </c>
    </row>
    <row r="37" spans="3:9" ht="13.5">
      <c r="C37" s="119" t="s">
        <v>11</v>
      </c>
      <c r="D37" s="118"/>
      <c r="E37" s="119" t="s">
        <v>11</v>
      </c>
      <c r="F37" s="118"/>
      <c r="G37" s="119" t="s">
        <v>11</v>
      </c>
      <c r="H37" s="118"/>
      <c r="I37" s="119" t="s">
        <v>11</v>
      </c>
    </row>
    <row r="38" spans="1:9" ht="13.5">
      <c r="A38" s="9"/>
      <c r="C38" s="18"/>
      <c r="D38" s="18"/>
      <c r="E38" s="18"/>
      <c r="F38" s="18"/>
      <c r="G38" s="18"/>
      <c r="H38" s="18"/>
      <c r="I38" s="18"/>
    </row>
    <row r="39" spans="1:9" ht="13.5">
      <c r="A39" s="9">
        <v>1</v>
      </c>
      <c r="B39" s="12" t="s">
        <v>146</v>
      </c>
      <c r="C39" s="16">
        <f>Consol_PL!B21/1000</f>
        <v>-8673.862</v>
      </c>
      <c r="D39" s="17"/>
      <c r="E39" s="16">
        <f>Consol_PL!D21/1000</f>
        <v>644.73</v>
      </c>
      <c r="F39" s="18"/>
      <c r="G39" s="16">
        <f>Consol_PL!F21/1000</f>
        <v>-3116.573</v>
      </c>
      <c r="H39" s="16"/>
      <c r="I39" s="16">
        <f>Consol_PL!H21/1000</f>
        <v>1053.316</v>
      </c>
    </row>
    <row r="40" spans="1:9" ht="13.5">
      <c r="A40" s="9"/>
      <c r="B40" s="12"/>
      <c r="C40" s="19"/>
      <c r="D40" s="20"/>
      <c r="E40" s="19"/>
      <c r="F40" s="11"/>
      <c r="G40" s="19"/>
      <c r="H40" s="19"/>
      <c r="I40" s="19"/>
    </row>
    <row r="41" spans="1:9" ht="13.5">
      <c r="A41" s="9">
        <v>2</v>
      </c>
      <c r="B41" s="13" t="s">
        <v>74</v>
      </c>
      <c r="C41" s="16">
        <f>(Consol_CF!D43-106773)/1000</f>
        <v>49.166</v>
      </c>
      <c r="D41" s="20"/>
      <c r="E41" s="19">
        <v>17</v>
      </c>
      <c r="F41" s="11"/>
      <c r="G41" s="16">
        <f>Consol_CF!D43/1000</f>
        <v>155.939</v>
      </c>
      <c r="H41" s="19"/>
      <c r="I41" s="19">
        <f>-Consol_CF!F17/1000</f>
        <v>119.188</v>
      </c>
    </row>
    <row r="42" spans="1:9" ht="13.5">
      <c r="A42" s="9"/>
      <c r="B42" s="12"/>
      <c r="C42" s="19"/>
      <c r="D42" s="20"/>
      <c r="E42" s="19"/>
      <c r="F42" s="11"/>
      <c r="G42" s="19"/>
      <c r="H42" s="19"/>
      <c r="I42" s="19"/>
    </row>
    <row r="43" spans="1:11" ht="13.5">
      <c r="A43" s="9">
        <v>3</v>
      </c>
      <c r="B43" s="13" t="s">
        <v>75</v>
      </c>
      <c r="C43" s="16">
        <f>G43+6016</f>
        <v>-2049.4089999999997</v>
      </c>
      <c r="D43" s="17"/>
      <c r="E43" s="11">
        <v>-1177</v>
      </c>
      <c r="F43" s="11"/>
      <c r="G43" s="16">
        <f>-Consol_CF!D16/1000</f>
        <v>-8065.409</v>
      </c>
      <c r="H43" s="16"/>
      <c r="I43" s="16">
        <f>-Consol_CF!F16/1000</f>
        <v>-7288.454</v>
      </c>
      <c r="K43" s="35"/>
    </row>
    <row r="44" spans="3:9" ht="12.75">
      <c r="C44" s="120"/>
      <c r="D44" s="120"/>
      <c r="E44" s="120"/>
      <c r="F44" s="120"/>
      <c r="G44" s="120"/>
      <c r="H44" s="120"/>
      <c r="I44" s="120"/>
    </row>
    <row r="45" ht="12.75"/>
    <row r="46" ht="13.5"/>
    <row r="48" ht="13.5">
      <c r="A48" s="32"/>
    </row>
    <row r="49" ht="13.5">
      <c r="A49" s="31"/>
    </row>
    <row r="50" ht="13.5">
      <c r="A50" s="30"/>
    </row>
    <row r="51" ht="13.5">
      <c r="A51" s="30"/>
    </row>
  </sheetData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SheetLayoutView="100" workbookViewId="0" topLeftCell="A1">
      <selection activeCell="F17" sqref="F17"/>
    </sheetView>
  </sheetViews>
  <sheetFormatPr defaultColWidth="9.140625" defaultRowHeight="12.75"/>
  <cols>
    <col min="1" max="1" width="29.57421875" style="41" customWidth="1"/>
    <col min="2" max="2" width="13.57421875" style="41" customWidth="1"/>
    <col min="3" max="3" width="1.57421875" style="42" customWidth="1"/>
    <col min="4" max="4" width="13.57421875" style="41" customWidth="1"/>
    <col min="5" max="5" width="1.8515625" style="42" customWidth="1"/>
    <col min="6" max="6" width="13.57421875" style="41" customWidth="1"/>
    <col min="7" max="7" width="1.7109375" style="42" customWidth="1"/>
    <col min="8" max="8" width="13.57421875" style="41" customWidth="1"/>
    <col min="9" max="9" width="11.00390625" style="41" customWidth="1"/>
    <col min="10" max="10" width="9.28125" style="41" customWidth="1"/>
    <col min="11" max="16384" width="9.140625" style="41" customWidth="1"/>
  </cols>
  <sheetData>
    <row r="1" ht="13.5">
      <c r="A1" s="40" t="str">
        <f>Summary!A1</f>
        <v>MITHRIL BERHAD</v>
      </c>
    </row>
    <row r="2" ht="13.5">
      <c r="A2" s="7" t="s">
        <v>1</v>
      </c>
    </row>
    <row r="4" ht="13.5">
      <c r="A4" s="40" t="s">
        <v>117</v>
      </c>
    </row>
    <row r="5" ht="13.5">
      <c r="A5" s="40" t="s">
        <v>151</v>
      </c>
    </row>
    <row r="6" ht="13.5">
      <c r="A6" s="43"/>
    </row>
    <row r="7" spans="2:9" s="44" customFormat="1" ht="39" customHeight="1">
      <c r="B7" s="45">
        <v>2006</v>
      </c>
      <c r="C7" s="46"/>
      <c r="D7" s="112">
        <v>2005</v>
      </c>
      <c r="E7" s="47"/>
      <c r="F7" s="45">
        <f>B7</f>
        <v>2006</v>
      </c>
      <c r="G7" s="46"/>
      <c r="H7" s="113">
        <f>D7</f>
        <v>2005</v>
      </c>
      <c r="I7" s="48"/>
    </row>
    <row r="8" spans="2:9" s="44" customFormat="1" ht="13.5">
      <c r="B8" s="49" t="s">
        <v>99</v>
      </c>
      <c r="C8" s="50"/>
      <c r="D8" s="51" t="s">
        <v>100</v>
      </c>
      <c r="E8" s="52"/>
      <c r="F8" s="51" t="s">
        <v>152</v>
      </c>
      <c r="G8" s="50"/>
      <c r="H8" s="51" t="s">
        <v>152</v>
      </c>
      <c r="I8" s="48"/>
    </row>
    <row r="9" spans="2:9" s="44" customFormat="1" ht="13.5">
      <c r="B9" s="49" t="s">
        <v>101</v>
      </c>
      <c r="C9" s="50"/>
      <c r="D9" s="49" t="s">
        <v>101</v>
      </c>
      <c r="E9" s="50"/>
      <c r="F9" s="49" t="s">
        <v>102</v>
      </c>
      <c r="G9" s="50"/>
      <c r="H9" s="49" t="s">
        <v>102</v>
      </c>
      <c r="I9" s="48"/>
    </row>
    <row r="10" spans="2:9" s="44" customFormat="1" ht="13.5">
      <c r="B10" s="50" t="s">
        <v>153</v>
      </c>
      <c r="C10" s="50"/>
      <c r="D10" s="50" t="s">
        <v>153</v>
      </c>
      <c r="E10" s="52"/>
      <c r="F10" s="50" t="s">
        <v>103</v>
      </c>
      <c r="G10" s="50"/>
      <c r="H10" s="50" t="s">
        <v>103</v>
      </c>
      <c r="I10" s="48"/>
    </row>
    <row r="11" spans="2:9" s="44" customFormat="1" ht="13.5">
      <c r="B11" s="50" t="s">
        <v>155</v>
      </c>
      <c r="C11" s="50"/>
      <c r="D11" s="50" t="s">
        <v>155</v>
      </c>
      <c r="E11" s="52"/>
      <c r="F11" s="50" t="s">
        <v>155</v>
      </c>
      <c r="G11" s="50"/>
      <c r="H11" s="50" t="s">
        <v>154</v>
      </c>
      <c r="I11" s="48"/>
    </row>
    <row r="12" spans="2:9" s="44" customFormat="1" ht="20.25" customHeight="1">
      <c r="B12" s="53" t="s">
        <v>15</v>
      </c>
      <c r="C12" s="50"/>
      <c r="D12" s="53" t="s">
        <v>15</v>
      </c>
      <c r="E12" s="52"/>
      <c r="F12" s="53" t="s">
        <v>15</v>
      </c>
      <c r="G12" s="50"/>
      <c r="H12" s="53" t="s">
        <v>15</v>
      </c>
      <c r="I12" s="48"/>
    </row>
    <row r="13" spans="2:8" ht="13.5">
      <c r="B13" s="54"/>
      <c r="C13" s="55"/>
      <c r="D13" s="54"/>
      <c r="E13" s="55"/>
      <c r="F13" s="54"/>
      <c r="G13" s="55"/>
      <c r="H13" s="54"/>
    </row>
    <row r="14" spans="1:8" ht="13.5">
      <c r="A14" s="44" t="s">
        <v>13</v>
      </c>
      <c r="B14" s="41">
        <f>F14-53486574</f>
        <v>11023207</v>
      </c>
      <c r="D14" s="41">
        <v>9717737</v>
      </c>
      <c r="F14" s="41">
        <v>64509781</v>
      </c>
      <c r="H14" s="41">
        <v>46348331</v>
      </c>
    </row>
    <row r="15" spans="1:5" ht="13.5">
      <c r="A15" s="44"/>
      <c r="D15" s="56"/>
      <c r="E15" s="57"/>
    </row>
    <row r="16" spans="1:8" ht="13.5">
      <c r="A16" s="44" t="s">
        <v>104</v>
      </c>
      <c r="B16" s="41">
        <f>F16+49596817</f>
        <v>-22013558</v>
      </c>
      <c r="D16" s="41">
        <v>-9026851</v>
      </c>
      <c r="F16" s="41">
        <f>-57113881-2282626-12213868</f>
        <v>-71610375</v>
      </c>
      <c r="H16" s="41">
        <f>-41550968-1571338-4622275</f>
        <v>-47744581</v>
      </c>
    </row>
    <row r="17" spans="1:5" ht="13.5">
      <c r="A17" s="44"/>
      <c r="D17" s="56"/>
      <c r="E17" s="57"/>
    </row>
    <row r="18" spans="1:8" ht="13.5">
      <c r="A18" s="44" t="s">
        <v>105</v>
      </c>
      <c r="B18" s="41">
        <f>F18-1667532</f>
        <v>2316489</v>
      </c>
      <c r="D18" s="41">
        <v>-46156</v>
      </c>
      <c r="F18" s="41">
        <v>3984021</v>
      </c>
      <c r="H18" s="41">
        <v>2449566</v>
      </c>
    </row>
    <row r="19" spans="1:8" ht="13.5">
      <c r="A19" s="44"/>
      <c r="B19" s="58"/>
      <c r="D19" s="58"/>
      <c r="F19" s="58"/>
      <c r="H19" s="58"/>
    </row>
    <row r="20" ht="13.5">
      <c r="A20" s="44"/>
    </row>
    <row r="21" spans="1:8" ht="13.5">
      <c r="A21" s="44" t="s">
        <v>173</v>
      </c>
      <c r="B21" s="41">
        <f>SUM(B14:B18)</f>
        <v>-8673862</v>
      </c>
      <c r="D21" s="59">
        <f>SUM(D14:D18)</f>
        <v>644730</v>
      </c>
      <c r="E21" s="60"/>
      <c r="F21" s="41">
        <f>SUM(F14:F18)</f>
        <v>-3116573</v>
      </c>
      <c r="H21" s="59">
        <f>SUM(H14:H18)</f>
        <v>1053316</v>
      </c>
    </row>
    <row r="22" spans="4:8" ht="13.5">
      <c r="D22" s="56"/>
      <c r="E22" s="57"/>
      <c r="H22" s="56"/>
    </row>
    <row r="23" spans="1:8" ht="13.5">
      <c r="A23" s="44" t="s">
        <v>106</v>
      </c>
      <c r="B23" s="41">
        <f>F23+5909265</f>
        <v>-2000205</v>
      </c>
      <c r="D23" s="41">
        <v>-1159927</v>
      </c>
      <c r="F23" s="41">
        <v>-7909470</v>
      </c>
      <c r="H23" s="41">
        <v>-7169266</v>
      </c>
    </row>
    <row r="24" spans="1:8" ht="13.5">
      <c r="A24" s="44"/>
      <c r="B24" s="58"/>
      <c r="D24" s="58"/>
      <c r="F24" s="58"/>
      <c r="H24" s="58"/>
    </row>
    <row r="25" ht="13.5">
      <c r="A25" s="44"/>
    </row>
    <row r="26" spans="1:8" ht="13.5">
      <c r="A26" s="44" t="s">
        <v>137</v>
      </c>
      <c r="B26" s="41">
        <f>SUM(B21:B23)</f>
        <v>-10674067</v>
      </c>
      <c r="D26" s="59">
        <f>SUM(D21:D23)</f>
        <v>-515197</v>
      </c>
      <c r="E26" s="60"/>
      <c r="F26" s="41">
        <f>SUM(F21:F23)</f>
        <v>-11026043</v>
      </c>
      <c r="H26" s="59">
        <f>SUM(H21:H23)</f>
        <v>-6115950</v>
      </c>
    </row>
    <row r="27" spans="1:8" ht="13.5">
      <c r="A27" s="44"/>
      <c r="D27" s="59"/>
      <c r="E27" s="60"/>
      <c r="H27" s="59"/>
    </row>
    <row r="28" spans="1:8" ht="13.5">
      <c r="A28" s="44" t="s">
        <v>28</v>
      </c>
      <c r="B28" s="41">
        <f>F28+1110180</f>
        <v>770158</v>
      </c>
      <c r="D28" s="41">
        <v>-981797</v>
      </c>
      <c r="F28" s="41">
        <f>-479948+139926</f>
        <v>-340022</v>
      </c>
      <c r="H28" s="41">
        <v>-281384</v>
      </c>
    </row>
    <row r="29" spans="2:8" ht="13.5">
      <c r="B29" s="58"/>
      <c r="D29" s="61"/>
      <c r="E29" s="60"/>
      <c r="F29" s="58"/>
      <c r="H29" s="61"/>
    </row>
    <row r="30" spans="4:8" ht="13.5">
      <c r="D30" s="59"/>
      <c r="E30" s="60"/>
      <c r="H30" s="59"/>
    </row>
    <row r="31" spans="1:8" ht="13.5">
      <c r="A31" s="44" t="s">
        <v>141</v>
      </c>
      <c r="B31" s="41">
        <f>SUM(B26:B28)</f>
        <v>-9903909</v>
      </c>
      <c r="D31" s="59">
        <f>D26-D28</f>
        <v>466600</v>
      </c>
      <c r="E31" s="60"/>
      <c r="F31" s="41">
        <f>SUM(F26:F28)</f>
        <v>-11366065</v>
      </c>
      <c r="H31" s="59">
        <f>H26-H28</f>
        <v>-5834566</v>
      </c>
    </row>
    <row r="32" spans="1:8" ht="13.5">
      <c r="A32" s="44"/>
      <c r="D32" s="59"/>
      <c r="E32" s="60"/>
      <c r="H32" s="59"/>
    </row>
    <row r="33" spans="1:8" ht="13.5">
      <c r="A33" s="44" t="s">
        <v>107</v>
      </c>
      <c r="B33" s="41">
        <v>0</v>
      </c>
      <c r="D33" s="59">
        <f>H33-0</f>
        <v>0</v>
      </c>
      <c r="E33" s="60"/>
      <c r="F33" s="41">
        <v>0</v>
      </c>
      <c r="H33" s="59">
        <f>J33-0</f>
        <v>0</v>
      </c>
    </row>
    <row r="34" spans="1:8" ht="13.5">
      <c r="A34" s="44"/>
      <c r="B34" s="58"/>
      <c r="D34" s="61"/>
      <c r="E34" s="60"/>
      <c r="F34" s="58"/>
      <c r="H34" s="58"/>
    </row>
    <row r="35" spans="1:5" ht="13.5">
      <c r="A35" s="44"/>
      <c r="D35" s="59"/>
      <c r="E35" s="60"/>
    </row>
    <row r="36" spans="1:8" ht="14.25" thickBot="1">
      <c r="A36" s="44" t="s">
        <v>140</v>
      </c>
      <c r="B36" s="62">
        <f>SUM(B31:B33)</f>
        <v>-9903909</v>
      </c>
      <c r="D36" s="63">
        <f>SUM(D31:D33)</f>
        <v>466600</v>
      </c>
      <c r="E36" s="60"/>
      <c r="F36" s="62">
        <f>SUM(F31:F33)</f>
        <v>-11366065</v>
      </c>
      <c r="H36" s="63">
        <f>SUM(H31:H33)</f>
        <v>-5834566</v>
      </c>
    </row>
    <row r="37" spans="2:8" ht="14.25" thickTop="1">
      <c r="B37" s="42"/>
      <c r="D37" s="57"/>
      <c r="E37" s="57"/>
      <c r="F37" s="42"/>
      <c r="H37" s="42"/>
    </row>
    <row r="38" spans="4:5" ht="13.5">
      <c r="D38" s="56"/>
      <c r="E38" s="57"/>
    </row>
    <row r="39" spans="1:8" ht="13.5">
      <c r="A39" s="44" t="s">
        <v>108</v>
      </c>
      <c r="B39" s="64">
        <f>B36/109975813*100</f>
        <v>-9.005533789506972</v>
      </c>
      <c r="C39" s="64"/>
      <c r="D39" s="65">
        <v>0.48</v>
      </c>
      <c r="E39" s="65"/>
      <c r="F39" s="64">
        <f>F36/109013676*100</f>
        <v>-10.426274406157994</v>
      </c>
      <c r="G39" s="64"/>
      <c r="H39" s="65">
        <v>-6.74</v>
      </c>
    </row>
    <row r="40" spans="1:8" ht="13.5">
      <c r="A40" s="44" t="s">
        <v>143</v>
      </c>
      <c r="B40" s="66" t="s">
        <v>16</v>
      </c>
      <c r="C40" s="66"/>
      <c r="D40" s="65" t="s">
        <v>16</v>
      </c>
      <c r="E40" s="65"/>
      <c r="F40" s="66" t="s">
        <v>16</v>
      </c>
      <c r="G40" s="66"/>
      <c r="H40" s="65" t="s">
        <v>16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spans="1:10" ht="13.5">
      <c r="A48" s="1"/>
      <c r="B48" s="1"/>
      <c r="C48" s="10"/>
      <c r="D48" s="1"/>
      <c r="E48" s="10"/>
      <c r="F48" s="1"/>
      <c r="G48" s="10"/>
      <c r="H48" s="1"/>
      <c r="I48" s="1"/>
      <c r="J48" s="1"/>
    </row>
    <row r="49" spans="1:10" ht="13.5">
      <c r="A49" s="1"/>
      <c r="B49" s="1"/>
      <c r="C49" s="10"/>
      <c r="D49" s="1"/>
      <c r="E49" s="10"/>
      <c r="F49" s="1"/>
      <c r="G49" s="10"/>
      <c r="H49" s="1"/>
      <c r="I49" s="1"/>
      <c r="J49" s="1"/>
    </row>
    <row r="50" ht="13.5">
      <c r="A50" s="41" t="s">
        <v>114</v>
      </c>
    </row>
    <row r="51" ht="13.5">
      <c r="A51" s="41" t="s">
        <v>130</v>
      </c>
    </row>
  </sheetData>
  <printOptions horizontalCentered="1"/>
  <pageMargins left="0.45" right="0.2" top="0.65" bottom="0.65" header="0.5" footer="0.5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view="pageBreakPreview" zoomScaleSheetLayoutView="100" workbookViewId="0" topLeftCell="A22">
      <selection activeCell="B44" sqref="B44:B48"/>
    </sheetView>
  </sheetViews>
  <sheetFormatPr defaultColWidth="9.140625" defaultRowHeight="12.75"/>
  <cols>
    <col min="1" max="1" width="51.28125" style="41" customWidth="1"/>
    <col min="2" max="2" width="14.28125" style="54" bestFit="1" customWidth="1"/>
    <col min="3" max="3" width="1.7109375" style="54" customWidth="1"/>
    <col min="4" max="4" width="14.140625" style="54" customWidth="1"/>
    <col min="5" max="5" width="14.57421875" style="41" customWidth="1"/>
    <col min="6" max="6" width="11.421875" style="41" customWidth="1"/>
    <col min="7" max="7" width="12.421875" style="41" bestFit="1" customWidth="1"/>
    <col min="8" max="12" width="9.7109375" style="41" customWidth="1"/>
    <col min="13" max="16384" width="9.140625" style="41" customWidth="1"/>
  </cols>
  <sheetData>
    <row r="1" ht="13.5">
      <c r="A1" s="40" t="str">
        <f>Summary!A1</f>
        <v>MITHRIL BERHAD</v>
      </c>
    </row>
    <row r="2" ht="13.5">
      <c r="A2" s="7" t="s">
        <v>1</v>
      </c>
    </row>
    <row r="4" ht="13.5">
      <c r="A4" s="40" t="s">
        <v>17</v>
      </c>
    </row>
    <row r="5" ht="13.5">
      <c r="A5" s="40" t="s">
        <v>157</v>
      </c>
    </row>
    <row r="7" spans="2:4" ht="13.5">
      <c r="B7" s="49" t="s">
        <v>18</v>
      </c>
      <c r="C7" s="49"/>
      <c r="D7" s="49" t="s">
        <v>18</v>
      </c>
    </row>
    <row r="8" spans="2:4" ht="13.5">
      <c r="B8" s="49" t="s">
        <v>156</v>
      </c>
      <c r="C8" s="49"/>
      <c r="D8" s="49" t="s">
        <v>118</v>
      </c>
    </row>
    <row r="9" spans="2:4" ht="13.5">
      <c r="B9" s="49" t="s">
        <v>90</v>
      </c>
      <c r="C9" s="49"/>
      <c r="D9" s="49" t="s">
        <v>91</v>
      </c>
    </row>
    <row r="10" spans="2:4" s="42" customFormat="1" ht="15">
      <c r="B10" s="53" t="s">
        <v>15</v>
      </c>
      <c r="C10" s="50"/>
      <c r="D10" s="67" t="s">
        <v>15</v>
      </c>
    </row>
    <row r="11" spans="2:4" s="42" customFormat="1" ht="15">
      <c r="B11" s="53"/>
      <c r="C11" s="50"/>
      <c r="D11" s="67"/>
    </row>
    <row r="12" ht="13.5">
      <c r="A12" s="40" t="s">
        <v>109</v>
      </c>
    </row>
    <row r="13" spans="1:4" ht="13.5">
      <c r="A13" s="41" t="s">
        <v>19</v>
      </c>
      <c r="B13" s="54">
        <v>53402094</v>
      </c>
      <c r="D13" s="54">
        <v>50666289</v>
      </c>
    </row>
    <row r="14" spans="1:4" ht="13.5">
      <c r="A14" s="41" t="s">
        <v>87</v>
      </c>
      <c r="B14" s="54">
        <v>100330000</v>
      </c>
      <c r="D14" s="54">
        <v>87274000</v>
      </c>
    </row>
    <row r="15" spans="1:4" ht="13.5">
      <c r="A15" s="41" t="s">
        <v>20</v>
      </c>
      <c r="B15" s="54">
        <v>3720</v>
      </c>
      <c r="D15" s="54">
        <v>3721</v>
      </c>
    </row>
    <row r="16" spans="1:4" ht="13.5">
      <c r="A16" s="41" t="s">
        <v>76</v>
      </c>
      <c r="B16" s="68">
        <v>16815128</v>
      </c>
      <c r="D16" s="68">
        <v>17762459</v>
      </c>
    </row>
    <row r="17" spans="2:4" ht="13.5">
      <c r="B17" s="54">
        <f>SUM(B13:B16)</f>
        <v>170550942</v>
      </c>
      <c r="D17" s="54">
        <f>SUM(D13:D16)</f>
        <v>155706469</v>
      </c>
    </row>
    <row r="18" ht="13.5">
      <c r="G18" s="123"/>
    </row>
    <row r="19" ht="13.5">
      <c r="A19" s="40" t="s">
        <v>21</v>
      </c>
    </row>
    <row r="20" spans="1:4" ht="13.5">
      <c r="A20" s="41" t="s">
        <v>22</v>
      </c>
      <c r="B20" s="54">
        <v>20206814</v>
      </c>
      <c r="D20" s="54">
        <v>21379091</v>
      </c>
    </row>
    <row r="21" spans="1:4" ht="13.5">
      <c r="A21" s="41" t="s">
        <v>23</v>
      </c>
      <c r="B21" s="54">
        <f>9832662+1388135+37329</f>
        <v>11258126</v>
      </c>
      <c r="D21" s="54">
        <f>4874636+6021946</f>
        <v>10896582</v>
      </c>
    </row>
    <row r="22" spans="1:4" ht="13.5">
      <c r="A22" s="41" t="s">
        <v>24</v>
      </c>
      <c r="B22" s="68">
        <v>9213241</v>
      </c>
      <c r="D22" s="68">
        <v>5292964</v>
      </c>
    </row>
    <row r="23" spans="2:4" ht="13.5">
      <c r="B23" s="69">
        <f>SUM(B20:B22)</f>
        <v>40678181</v>
      </c>
      <c r="D23" s="69">
        <f>SUM(D20:D22)</f>
        <v>37568637</v>
      </c>
    </row>
    <row r="25" ht="13.5">
      <c r="A25" s="40" t="s">
        <v>25</v>
      </c>
    </row>
    <row r="26" spans="1:4" ht="13.5">
      <c r="A26" s="41" t="s">
        <v>26</v>
      </c>
      <c r="B26" s="114">
        <f>5534642+18459418</f>
        <v>23994060</v>
      </c>
      <c r="D26" s="54">
        <f>5351905+15446650</f>
        <v>20798555</v>
      </c>
    </row>
    <row r="27" spans="1:4" ht="13.5">
      <c r="A27" s="41" t="s">
        <v>27</v>
      </c>
      <c r="B27" s="54">
        <v>23274888</v>
      </c>
      <c r="D27" s="54">
        <v>13279714</v>
      </c>
    </row>
    <row r="28" spans="1:4" ht="13.5">
      <c r="A28" s="41" t="s">
        <v>28</v>
      </c>
      <c r="B28" s="54">
        <v>2015180</v>
      </c>
      <c r="D28" s="54">
        <v>2955990</v>
      </c>
    </row>
    <row r="29" spans="2:4" ht="13.5">
      <c r="B29" s="69">
        <f>SUM(B26:B28)</f>
        <v>49284128</v>
      </c>
      <c r="D29" s="69">
        <f>SUM(D26:D28)</f>
        <v>37034259</v>
      </c>
    </row>
    <row r="31" spans="1:4" ht="13.5">
      <c r="A31" s="40" t="s">
        <v>174</v>
      </c>
      <c r="B31" s="54">
        <f>B23-B29</f>
        <v>-8605947</v>
      </c>
      <c r="D31" s="54">
        <f>D23-D29</f>
        <v>534378</v>
      </c>
    </row>
    <row r="33" spans="1:4" ht="14.25" thickBot="1">
      <c r="A33" s="40"/>
      <c r="B33" s="70">
        <f>B17+B31</f>
        <v>161944995</v>
      </c>
      <c r="D33" s="70">
        <f>D17+D31</f>
        <v>156240847</v>
      </c>
    </row>
    <row r="34" ht="14.25" thickTop="1"/>
    <row r="35" ht="13.5">
      <c r="A35" s="40" t="s">
        <v>110</v>
      </c>
    </row>
    <row r="36" spans="1:4" ht="13.5">
      <c r="A36" s="41" t="s">
        <v>29</v>
      </c>
      <c r="B36" s="54">
        <v>109976472</v>
      </c>
      <c r="D36" s="54">
        <v>107684072</v>
      </c>
    </row>
    <row r="37" spans="1:4" ht="13.5">
      <c r="A37" s="41" t="s">
        <v>30</v>
      </c>
      <c r="B37" s="54">
        <v>10518927</v>
      </c>
      <c r="D37" s="54">
        <v>10518927</v>
      </c>
    </row>
    <row r="38" spans="1:4" ht="13.5">
      <c r="A38" s="41" t="s">
        <v>31</v>
      </c>
      <c r="B38" s="54">
        <v>0</v>
      </c>
      <c r="D38" s="54">
        <v>276243</v>
      </c>
    </row>
    <row r="39" spans="1:4" ht="13.5">
      <c r="A39" s="41" t="s">
        <v>77</v>
      </c>
      <c r="B39" s="54">
        <v>46031405</v>
      </c>
      <c r="D39" s="54">
        <v>46740208</v>
      </c>
    </row>
    <row r="40" spans="1:4" ht="13.5">
      <c r="A40" s="41" t="s">
        <v>78</v>
      </c>
      <c r="B40" s="54">
        <v>12205861</v>
      </c>
      <c r="D40" s="54">
        <v>12205861</v>
      </c>
    </row>
    <row r="41" spans="1:4" ht="13.5">
      <c r="A41" s="41" t="s">
        <v>32</v>
      </c>
      <c r="B41" s="68">
        <f>Consol_EQ!E24+Consol_EQ!C24+20912999</f>
        <v>-90650196</v>
      </c>
      <c r="D41" s="68">
        <f>80339088+Consol_EQ!E14+80000</f>
        <v>-100117130</v>
      </c>
    </row>
    <row r="42" spans="1:4" ht="13.5">
      <c r="A42" s="41" t="s">
        <v>111</v>
      </c>
      <c r="B42" s="54">
        <f>SUM(B36:B41)</f>
        <v>88082469</v>
      </c>
      <c r="D42" s="54">
        <f>SUM(D36:D41)</f>
        <v>77308181</v>
      </c>
    </row>
    <row r="44" spans="1:4" ht="13.5">
      <c r="A44" s="41" t="s">
        <v>33</v>
      </c>
      <c r="B44" s="54">
        <f>74327+14237650+121153+1</f>
        <v>14433131</v>
      </c>
      <c r="D44" s="54">
        <f>490448+15398178</f>
        <v>15888626</v>
      </c>
    </row>
    <row r="45" spans="1:4" ht="13.5">
      <c r="A45" s="41" t="s">
        <v>79</v>
      </c>
      <c r="B45" s="54">
        <v>1205226</v>
      </c>
      <c r="D45" s="54">
        <v>1579710</v>
      </c>
    </row>
    <row r="46" spans="1:4" ht="13.5">
      <c r="A46" s="41" t="s">
        <v>80</v>
      </c>
      <c r="B46" s="54">
        <v>0</v>
      </c>
      <c r="D46" s="54">
        <v>1075384</v>
      </c>
    </row>
    <row r="47" spans="1:4" ht="13.5">
      <c r="A47" s="41" t="s">
        <v>81</v>
      </c>
      <c r="B47" s="54">
        <v>11564857</v>
      </c>
      <c r="D47" s="54">
        <v>15320932</v>
      </c>
    </row>
    <row r="48" spans="1:4" ht="13.5">
      <c r="A48" s="41" t="s">
        <v>82</v>
      </c>
      <c r="B48" s="114">
        <v>45759768</v>
      </c>
      <c r="D48" s="54">
        <v>44009047</v>
      </c>
    </row>
    <row r="49" spans="1:4" ht="13.5">
      <c r="A49" s="41" t="s">
        <v>112</v>
      </c>
      <c r="B49" s="54">
        <v>899544</v>
      </c>
      <c r="D49" s="54">
        <v>1058967</v>
      </c>
    </row>
    <row r="50" spans="2:4" ht="14.25" thickBot="1">
      <c r="B50" s="70">
        <f>SUM(B42:B49)</f>
        <v>161944995</v>
      </c>
      <c r="D50" s="70">
        <f>SUM(D42:D49)</f>
        <v>156240847</v>
      </c>
    </row>
    <row r="51" spans="2:4" ht="14.25" thickTop="1">
      <c r="B51" s="134">
        <f>B33-B50</f>
        <v>0</v>
      </c>
      <c r="D51" s="54">
        <f>D33-D50</f>
        <v>0</v>
      </c>
    </row>
    <row r="55" ht="13.5">
      <c r="A55" s="2"/>
    </row>
    <row r="56" ht="13.5">
      <c r="A56" s="41" t="s">
        <v>92</v>
      </c>
    </row>
    <row r="57" ht="13.5">
      <c r="A57" s="41" t="s">
        <v>130</v>
      </c>
    </row>
  </sheetData>
  <printOptions horizontalCentered="1"/>
  <pageMargins left="0.68" right="0.39" top="0.67" bottom="0.49" header="0.5" footer="0.39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BreakPreview" zoomScaleSheetLayoutView="100" workbookViewId="0" topLeftCell="A19">
      <selection activeCell="D43" sqref="D43"/>
    </sheetView>
  </sheetViews>
  <sheetFormatPr defaultColWidth="9.140625" defaultRowHeight="12.75"/>
  <cols>
    <col min="1" max="1" width="3.28125" style="41" customWidth="1"/>
    <col min="2" max="2" width="3.57421875" style="41" customWidth="1"/>
    <col min="3" max="3" width="48.7109375" style="41" customWidth="1"/>
    <col min="4" max="4" width="15.00390625" style="114" customWidth="1"/>
    <col min="5" max="5" width="2.7109375" style="54" customWidth="1"/>
    <col min="6" max="6" width="13.421875" style="54" customWidth="1"/>
    <col min="7" max="7" width="7.57421875" style="41" customWidth="1"/>
    <col min="8" max="8" width="10.28125" style="41" bestFit="1" customWidth="1"/>
    <col min="9" max="16384" width="9.140625" style="41" customWidth="1"/>
  </cols>
  <sheetData>
    <row r="1" spans="1:3" ht="13.5">
      <c r="A1" s="40" t="str">
        <f>Summary!A1</f>
        <v>MITHRIL BERHAD</v>
      </c>
      <c r="B1" s="40"/>
      <c r="C1" s="40"/>
    </row>
    <row r="2" spans="1:3" ht="13.5">
      <c r="A2" s="7" t="s">
        <v>1</v>
      </c>
      <c r="B2" s="40"/>
      <c r="C2" s="40"/>
    </row>
    <row r="3" ht="7.5" customHeight="1"/>
    <row r="4" spans="1:3" ht="13.5">
      <c r="A4" s="40" t="s">
        <v>126</v>
      </c>
      <c r="B4" s="40"/>
      <c r="C4" s="40"/>
    </row>
    <row r="5" spans="1:3" ht="13.5">
      <c r="A5" s="40" t="s">
        <v>159</v>
      </c>
      <c r="B5" s="40"/>
      <c r="C5" s="40"/>
    </row>
    <row r="6" spans="4:6" ht="41.25" customHeight="1">
      <c r="D6" s="49" t="s">
        <v>158</v>
      </c>
      <c r="F6" s="71" t="s">
        <v>158</v>
      </c>
    </row>
    <row r="7" spans="4:6" ht="13.5">
      <c r="D7" s="49" t="str">
        <f>Consol_BS!B8</f>
        <v>30th June 2006</v>
      </c>
      <c r="F7" s="71" t="str">
        <f>Consol_BS!D8</f>
        <v>30th June 2005</v>
      </c>
    </row>
    <row r="8" spans="4:6" ht="15">
      <c r="D8" s="67" t="s">
        <v>15</v>
      </c>
      <c r="F8" s="53" t="s">
        <v>15</v>
      </c>
    </row>
    <row r="9" spans="1:3" ht="13.5">
      <c r="A9" s="40" t="s">
        <v>34</v>
      </c>
      <c r="B9" s="40"/>
      <c r="C9" s="40"/>
    </row>
    <row r="10" ht="6.75" customHeight="1"/>
    <row r="11" spans="2:6" s="42" customFormat="1" ht="13.5">
      <c r="B11" s="42" t="s">
        <v>119</v>
      </c>
      <c r="D11" s="124">
        <f>+Consol_PL!F26</f>
        <v>-11026043</v>
      </c>
      <c r="E11" s="55"/>
      <c r="F11" s="55">
        <v>-6115950</v>
      </c>
    </row>
    <row r="12" spans="4:6" s="42" customFormat="1" ht="6.75" customHeight="1">
      <c r="D12" s="124"/>
      <c r="E12" s="55"/>
      <c r="F12" s="55"/>
    </row>
    <row r="13" spans="2:6" s="42" customFormat="1" ht="13.5">
      <c r="B13" s="42" t="s">
        <v>35</v>
      </c>
      <c r="D13" s="124"/>
      <c r="E13" s="55"/>
      <c r="F13" s="55"/>
    </row>
    <row r="14" spans="3:6" s="42" customFormat="1" ht="13.5">
      <c r="C14" s="42" t="s">
        <v>36</v>
      </c>
      <c r="D14" s="124">
        <v>4690920</v>
      </c>
      <c r="E14" s="55"/>
      <c r="F14" s="55">
        <v>3742252</v>
      </c>
    </row>
    <row r="15" spans="3:6" s="42" customFormat="1" ht="13.5">
      <c r="C15" s="42" t="s">
        <v>172</v>
      </c>
      <c r="D15" s="124">
        <v>4903234</v>
      </c>
      <c r="E15" s="55"/>
      <c r="F15" s="55">
        <v>0</v>
      </c>
    </row>
    <row r="16" spans="3:6" s="42" customFormat="1" ht="13.5">
      <c r="C16" s="42" t="s">
        <v>37</v>
      </c>
      <c r="D16" s="124">
        <v>8065409</v>
      </c>
      <c r="E16" s="55"/>
      <c r="F16" s="55">
        <v>7288454</v>
      </c>
    </row>
    <row r="17" spans="3:6" s="42" customFormat="1" ht="13.5">
      <c r="C17" s="42" t="s">
        <v>38</v>
      </c>
      <c r="D17" s="124">
        <v>-155939</v>
      </c>
      <c r="E17" s="55"/>
      <c r="F17" s="55">
        <v>-119188</v>
      </c>
    </row>
    <row r="18" spans="3:6" s="42" customFormat="1" ht="13.5">
      <c r="C18" s="42" t="s">
        <v>89</v>
      </c>
      <c r="D18" s="124">
        <v>947331</v>
      </c>
      <c r="E18" s="55"/>
      <c r="F18" s="55">
        <v>850295</v>
      </c>
    </row>
    <row r="19" spans="3:6" s="42" customFormat="1" ht="13.5">
      <c r="C19" s="42" t="s">
        <v>161</v>
      </c>
      <c r="D19" s="124">
        <v>0</v>
      </c>
      <c r="E19" s="55"/>
      <c r="F19" s="55">
        <v>-1164</v>
      </c>
    </row>
    <row r="20" spans="3:6" s="42" customFormat="1" ht="13.5">
      <c r="C20" s="42" t="s">
        <v>162</v>
      </c>
      <c r="D20" s="124">
        <v>-37490</v>
      </c>
      <c r="E20" s="55"/>
      <c r="F20" s="55">
        <v>40012</v>
      </c>
    </row>
    <row r="21" spans="3:6" s="42" customFormat="1" ht="13.5">
      <c r="C21" s="42" t="s">
        <v>163</v>
      </c>
      <c r="D21" s="124">
        <v>0</v>
      </c>
      <c r="E21" s="55"/>
      <c r="F21" s="55">
        <v>224865</v>
      </c>
    </row>
    <row r="22" spans="3:6" s="42" customFormat="1" ht="13.5">
      <c r="C22" s="42" t="s">
        <v>164</v>
      </c>
      <c r="D22" s="124">
        <v>0</v>
      </c>
      <c r="E22" s="55"/>
      <c r="F22" s="55">
        <v>3457</v>
      </c>
    </row>
    <row r="23" spans="3:6" s="42" customFormat="1" ht="13.5">
      <c r="C23" s="42" t="s">
        <v>165</v>
      </c>
      <c r="D23" s="124">
        <v>0</v>
      </c>
      <c r="E23" s="55"/>
      <c r="F23" s="55">
        <v>-2185606</v>
      </c>
    </row>
    <row r="24" spans="3:6" s="42" customFormat="1" ht="13.5">
      <c r="C24" s="42" t="s">
        <v>166</v>
      </c>
      <c r="D24" s="124">
        <v>0</v>
      </c>
      <c r="E24" s="55"/>
      <c r="F24" s="55">
        <v>1055</v>
      </c>
    </row>
    <row r="25" spans="3:6" s="42" customFormat="1" ht="13.5">
      <c r="C25" s="42" t="s">
        <v>167</v>
      </c>
      <c r="D25" s="124">
        <v>-1481223</v>
      </c>
      <c r="E25" s="55"/>
      <c r="F25" s="55">
        <v>-1817921</v>
      </c>
    </row>
    <row r="26" spans="3:6" s="42" customFormat="1" ht="13.5">
      <c r="C26" s="42" t="s">
        <v>168</v>
      </c>
      <c r="D26" s="125">
        <v>0</v>
      </c>
      <c r="E26" s="55"/>
      <c r="F26" s="68">
        <v>-103965</v>
      </c>
    </row>
    <row r="27" spans="4:6" s="42" customFormat="1" ht="7.5" customHeight="1">
      <c r="D27" s="124"/>
      <c r="E27" s="55"/>
      <c r="F27" s="55"/>
    </row>
    <row r="28" spans="2:6" s="42" customFormat="1" ht="13.5">
      <c r="B28" s="42" t="s">
        <v>120</v>
      </c>
      <c r="D28" s="124">
        <f>SUM(D11:D26)</f>
        <v>5906199</v>
      </c>
      <c r="E28" s="55"/>
      <c r="F28" s="55">
        <f>SUM(F11:F26)</f>
        <v>1806596</v>
      </c>
    </row>
    <row r="29" spans="4:6" s="42" customFormat="1" ht="7.5" customHeight="1">
      <c r="D29" s="124"/>
      <c r="E29" s="55"/>
      <c r="F29" s="55"/>
    </row>
    <row r="30" spans="2:6" s="42" customFormat="1" ht="13.5">
      <c r="B30" s="42" t="s">
        <v>39</v>
      </c>
      <c r="D30" s="124"/>
      <c r="E30" s="55"/>
      <c r="F30" s="55"/>
    </row>
    <row r="31" spans="3:6" s="42" customFormat="1" ht="13.5">
      <c r="C31" s="42" t="s">
        <v>116</v>
      </c>
      <c r="D31" s="124">
        <v>1172277</v>
      </c>
      <c r="E31" s="55"/>
      <c r="F31" s="55">
        <v>-6104391</v>
      </c>
    </row>
    <row r="32" spans="3:6" s="42" customFormat="1" ht="13.5">
      <c r="C32" s="42" t="s">
        <v>131</v>
      </c>
      <c r="D32" s="124">
        <v>1157007</v>
      </c>
      <c r="E32" s="55"/>
      <c r="F32" s="55">
        <v>-847095</v>
      </c>
    </row>
    <row r="33" spans="3:6" s="42" customFormat="1" ht="13.5">
      <c r="C33" s="42" t="s">
        <v>145</v>
      </c>
      <c r="D33" s="124">
        <v>2145651</v>
      </c>
      <c r="E33" s="55"/>
      <c r="F33" s="55">
        <v>1844084</v>
      </c>
    </row>
    <row r="34" spans="3:6" s="42" customFormat="1" ht="13.5">
      <c r="C34" s="42" t="s">
        <v>132</v>
      </c>
      <c r="D34" s="126">
        <f>SUM(D28:D33)</f>
        <v>10381134</v>
      </c>
      <c r="E34" s="55"/>
      <c r="F34" s="72">
        <f>SUM(F28:F33)</f>
        <v>-3300806</v>
      </c>
    </row>
    <row r="35" spans="4:6" s="42" customFormat="1" ht="6.75" customHeight="1">
      <c r="D35" s="124"/>
      <c r="E35" s="55"/>
      <c r="F35" s="55"/>
    </row>
    <row r="36" spans="3:6" s="42" customFormat="1" ht="13.5">
      <c r="C36" s="42" t="s">
        <v>40</v>
      </c>
      <c r="D36" s="124">
        <v>-838213</v>
      </c>
      <c r="E36" s="55"/>
      <c r="F36" s="55">
        <v>-933950</v>
      </c>
    </row>
    <row r="37" spans="4:6" s="42" customFormat="1" ht="7.5" customHeight="1">
      <c r="D37" s="124"/>
      <c r="E37" s="55"/>
      <c r="F37" s="55"/>
    </row>
    <row r="38" spans="2:6" s="42" customFormat="1" ht="13.5">
      <c r="B38" s="42" t="s">
        <v>133</v>
      </c>
      <c r="D38" s="127">
        <f>SUM(D34:D37)</f>
        <v>9542921</v>
      </c>
      <c r="E38" s="55"/>
      <c r="F38" s="69">
        <f>SUM(F34:F37)</f>
        <v>-4234756</v>
      </c>
    </row>
    <row r="39" spans="1:6" s="42" customFormat="1" ht="7.5" customHeight="1">
      <c r="A39" s="73"/>
      <c r="B39" s="73"/>
      <c r="C39" s="73"/>
      <c r="D39" s="124"/>
      <c r="E39" s="55"/>
      <c r="F39" s="55"/>
    </row>
    <row r="40" spans="1:6" s="42" customFormat="1" ht="13.5">
      <c r="A40" s="73" t="s">
        <v>41</v>
      </c>
      <c r="B40" s="73"/>
      <c r="C40" s="73"/>
      <c r="D40" s="124"/>
      <c r="E40" s="55"/>
      <c r="F40" s="55"/>
    </row>
    <row r="41" spans="1:6" s="42" customFormat="1" ht="6.75" customHeight="1">
      <c r="A41" s="73"/>
      <c r="B41" s="73"/>
      <c r="C41" s="73"/>
      <c r="D41" s="124"/>
      <c r="E41" s="55"/>
      <c r="F41" s="55"/>
    </row>
    <row r="42" spans="2:6" s="42" customFormat="1" ht="13.5">
      <c r="B42" s="42" t="s">
        <v>42</v>
      </c>
      <c r="D42" s="124">
        <f>-4552960+1</f>
        <v>-4552959</v>
      </c>
      <c r="E42" s="55"/>
      <c r="F42" s="55">
        <v>-1801346</v>
      </c>
    </row>
    <row r="43" spans="2:6" s="42" customFormat="1" ht="13.5">
      <c r="B43" s="42" t="s">
        <v>43</v>
      </c>
      <c r="D43" s="124">
        <f>-D17</f>
        <v>155939</v>
      </c>
      <c r="E43" s="55"/>
      <c r="F43" s="55">
        <v>119188</v>
      </c>
    </row>
    <row r="44" spans="2:6" s="42" customFormat="1" ht="13.5" hidden="1">
      <c r="B44" s="42" t="s">
        <v>44</v>
      </c>
      <c r="D44" s="124">
        <v>0</v>
      </c>
      <c r="E44" s="55"/>
      <c r="F44" s="55">
        <v>0</v>
      </c>
    </row>
    <row r="45" spans="3:6" s="42" customFormat="1" ht="7.5" customHeight="1">
      <c r="C45" s="74"/>
      <c r="D45" s="124"/>
      <c r="E45" s="55"/>
      <c r="F45" s="55"/>
    </row>
    <row r="46" spans="2:6" s="42" customFormat="1" ht="13.5">
      <c r="B46" s="42" t="s">
        <v>127</v>
      </c>
      <c r="D46" s="127">
        <f>SUM(D42:D45)</f>
        <v>-4397020</v>
      </c>
      <c r="E46" s="55"/>
      <c r="F46" s="69">
        <f>SUM(F42:F45)</f>
        <v>-1682158</v>
      </c>
    </row>
    <row r="47" spans="4:6" s="42" customFormat="1" ht="6.75" customHeight="1">
      <c r="D47" s="124"/>
      <c r="E47" s="55"/>
      <c r="F47" s="55"/>
    </row>
    <row r="48" spans="1:6" s="42" customFormat="1" ht="13.5">
      <c r="A48" s="73" t="s">
        <v>45</v>
      </c>
      <c r="B48" s="73"/>
      <c r="C48" s="73"/>
      <c r="D48" s="124"/>
      <c r="E48" s="55"/>
      <c r="F48" s="55"/>
    </row>
    <row r="49" spans="4:6" s="42" customFormat="1" ht="7.5" customHeight="1">
      <c r="D49" s="124"/>
      <c r="E49" s="55"/>
      <c r="F49" s="55"/>
    </row>
    <row r="50" spans="2:6" s="42" customFormat="1" ht="13.5">
      <c r="B50" s="42" t="s">
        <v>83</v>
      </c>
      <c r="D50" s="124">
        <v>5138970</v>
      </c>
      <c r="E50" s="55"/>
      <c r="F50" s="55">
        <v>8952696</v>
      </c>
    </row>
    <row r="51" spans="2:6" s="42" customFormat="1" ht="13.5">
      <c r="B51" s="42" t="s">
        <v>160</v>
      </c>
      <c r="D51" s="124">
        <v>0</v>
      </c>
      <c r="E51" s="55"/>
      <c r="F51" s="55">
        <v>5584000</v>
      </c>
    </row>
    <row r="52" spans="2:6" s="42" customFormat="1" ht="13.5">
      <c r="B52" s="42" t="s">
        <v>84</v>
      </c>
      <c r="D52" s="124">
        <v>-542461</v>
      </c>
      <c r="E52" s="55"/>
      <c r="F52" s="55">
        <v>-2493370</v>
      </c>
    </row>
    <row r="53" spans="2:6" s="42" customFormat="1" ht="13.5">
      <c r="B53" s="42" t="s">
        <v>85</v>
      </c>
      <c r="D53" s="124">
        <v>-564804</v>
      </c>
      <c r="E53" s="55"/>
      <c r="F53" s="55">
        <v>-1703612</v>
      </c>
    </row>
    <row r="54" spans="2:6" s="42" customFormat="1" ht="13.5">
      <c r="B54" s="42" t="s">
        <v>86</v>
      </c>
      <c r="D54" s="124">
        <f>-7260698</f>
        <v>-7260698</v>
      </c>
      <c r="E54" s="55"/>
      <c r="F54" s="55">
        <v>-7292238</v>
      </c>
    </row>
    <row r="55" spans="4:6" s="42" customFormat="1" ht="7.5" customHeight="1">
      <c r="D55" s="124"/>
      <c r="E55" s="55"/>
      <c r="F55" s="55"/>
    </row>
    <row r="56" spans="2:6" s="42" customFormat="1" ht="13.5">
      <c r="B56" s="42" t="s">
        <v>134</v>
      </c>
      <c r="D56" s="127">
        <f>SUM(D50:D55)</f>
        <v>-3228993</v>
      </c>
      <c r="E56" s="55"/>
      <c r="F56" s="69">
        <f>SUM(F50:F55)</f>
        <v>3047476</v>
      </c>
    </row>
    <row r="57" spans="4:6" s="42" customFormat="1" ht="7.5" customHeight="1">
      <c r="D57" s="124"/>
      <c r="E57" s="55"/>
      <c r="F57" s="55"/>
    </row>
    <row r="58" spans="1:6" s="42" customFormat="1" ht="13.5">
      <c r="A58" s="73" t="s">
        <v>46</v>
      </c>
      <c r="B58" s="73"/>
      <c r="C58" s="73"/>
      <c r="D58" s="50">
        <f>D38+D46+D56</f>
        <v>1916908</v>
      </c>
      <c r="E58" s="55"/>
      <c r="F58" s="75">
        <v>-2869438</v>
      </c>
    </row>
    <row r="59" spans="1:6" s="42" customFormat="1" ht="13.5">
      <c r="A59" s="73" t="s">
        <v>47</v>
      </c>
      <c r="B59" s="73"/>
      <c r="C59" s="73"/>
      <c r="D59" s="50">
        <f>Consol_BS!D22-721899</f>
        <v>4571065</v>
      </c>
      <c r="E59" s="55"/>
      <c r="F59" s="75">
        <v>7440503</v>
      </c>
    </row>
    <row r="60" spans="1:6" s="42" customFormat="1" ht="14.25" thickBot="1">
      <c r="A60" s="73" t="s">
        <v>48</v>
      </c>
      <c r="B60" s="73"/>
      <c r="C60" s="73"/>
      <c r="D60" s="128">
        <f>SUM(D58:D59)</f>
        <v>6487973</v>
      </c>
      <c r="E60" s="55"/>
      <c r="F60" s="76">
        <f>SUM(F58:F59)</f>
        <v>4571065</v>
      </c>
    </row>
    <row r="61" spans="1:6" s="42" customFormat="1" ht="14.25" thickTop="1">
      <c r="A61" s="73"/>
      <c r="B61" s="73"/>
      <c r="C61" s="73"/>
      <c r="D61" s="124"/>
      <c r="E61" s="55"/>
      <c r="F61" s="55"/>
    </row>
    <row r="62" spans="1:6" s="42" customFormat="1" ht="13.5" hidden="1">
      <c r="A62" s="77" t="s">
        <v>49</v>
      </c>
      <c r="B62" s="78"/>
      <c r="C62" s="78"/>
      <c r="D62" s="129"/>
      <c r="E62" s="55"/>
      <c r="F62" s="79"/>
    </row>
    <row r="63" spans="1:6" s="42" customFormat="1" ht="13.5" hidden="1">
      <c r="A63" s="80" t="s">
        <v>50</v>
      </c>
      <c r="B63" s="81"/>
      <c r="C63" s="81"/>
      <c r="D63" s="130" t="e">
        <f>#REF!</f>
        <v>#REF!</v>
      </c>
      <c r="E63" s="55"/>
      <c r="F63" s="82" t="e">
        <v>#REF!</v>
      </c>
    </row>
    <row r="64" spans="1:6" s="42" customFormat="1" ht="13.5" hidden="1">
      <c r="A64" s="83" t="s">
        <v>51</v>
      </c>
      <c r="B64" s="84"/>
      <c r="C64" s="84"/>
      <c r="D64" s="130" t="e">
        <f>#REF!</f>
        <v>#REF!</v>
      </c>
      <c r="E64" s="55"/>
      <c r="F64" s="82" t="e">
        <v>#REF!</v>
      </c>
    </row>
    <row r="65" spans="1:6" s="42" customFormat="1" ht="13.5" hidden="1">
      <c r="A65" s="83" t="s">
        <v>52</v>
      </c>
      <c r="B65" s="84"/>
      <c r="C65" s="84"/>
      <c r="D65" s="130" t="e">
        <f>#REF!</f>
        <v>#REF!</v>
      </c>
      <c r="E65" s="55"/>
      <c r="F65" s="82" t="e">
        <v>#REF!</v>
      </c>
    </row>
    <row r="66" spans="1:6" s="42" customFormat="1" ht="14.25" hidden="1" thickBot="1">
      <c r="A66" s="85"/>
      <c r="B66" s="86"/>
      <c r="C66" s="86"/>
      <c r="D66" s="131" t="e">
        <f>SUM(D63:D65)</f>
        <v>#REF!</v>
      </c>
      <c r="E66" s="55"/>
      <c r="F66" s="87" t="e">
        <v>#REF!</v>
      </c>
    </row>
    <row r="67" spans="1:6" s="42" customFormat="1" ht="13.5" hidden="1">
      <c r="A67" s="88"/>
      <c r="B67" s="89"/>
      <c r="C67" s="89"/>
      <c r="D67" s="132" t="e">
        <f>D60-D66</f>
        <v>#REF!</v>
      </c>
      <c r="E67" s="55"/>
      <c r="F67" s="90" t="e">
        <v>#REF!</v>
      </c>
    </row>
    <row r="68" spans="1:6" s="42" customFormat="1" ht="13.5">
      <c r="A68" s="42" t="s">
        <v>53</v>
      </c>
      <c r="D68" s="124"/>
      <c r="E68" s="55"/>
      <c r="F68" s="55"/>
    </row>
    <row r="69" spans="2:6" s="42" customFormat="1" ht="13.5">
      <c r="B69" s="42" t="s">
        <v>54</v>
      </c>
      <c r="D69" s="124">
        <f>6950000+2263241</f>
        <v>9213241</v>
      </c>
      <c r="E69" s="55"/>
      <c r="F69" s="55">
        <v>5292954</v>
      </c>
    </row>
    <row r="70" spans="2:6" ht="13.5">
      <c r="B70" s="41" t="s">
        <v>55</v>
      </c>
      <c r="D70" s="114">
        <v>-2725268</v>
      </c>
      <c r="F70" s="54">
        <v>-721889</v>
      </c>
    </row>
    <row r="71" spans="4:6" ht="14.25" thickBot="1">
      <c r="D71" s="133">
        <f>SUM(D69:D70)</f>
        <v>6487973</v>
      </c>
      <c r="F71" s="70">
        <f>SUM(F69:F70)</f>
        <v>4571065</v>
      </c>
    </row>
    <row r="72" spans="4:6" ht="14.25" thickTop="1">
      <c r="D72" s="114">
        <f>D60-D71</f>
        <v>0</v>
      </c>
      <c r="F72" s="54">
        <f>F60-F71</f>
        <v>0</v>
      </c>
    </row>
    <row r="73" spans="4:6" ht="13.5">
      <c r="D73" s="124"/>
      <c r="F73" s="55"/>
    </row>
    <row r="74" spans="4:6" ht="13.5">
      <c r="D74" s="124"/>
      <c r="F74" s="55"/>
    </row>
    <row r="75" spans="4:6" ht="13.5">
      <c r="D75" s="124"/>
      <c r="F75" s="55"/>
    </row>
    <row r="78" ht="13.5">
      <c r="A78" s="41" t="s">
        <v>115</v>
      </c>
    </row>
    <row r="79" ht="13.5">
      <c r="A79" s="41" t="s">
        <v>135</v>
      </c>
    </row>
  </sheetData>
  <printOptions horizontalCentered="1"/>
  <pageMargins left="0.44" right="0.34" top="0.53" bottom="0.53" header="0.44" footer="0.2"/>
  <pageSetup fitToHeight="1" fitToWidth="1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view="pageBreakPreview" zoomScaleSheetLayoutView="100" workbookViewId="0" topLeftCell="A1">
      <selection activeCell="A20" sqref="A20:A21"/>
    </sheetView>
  </sheetViews>
  <sheetFormatPr defaultColWidth="9.140625" defaultRowHeight="12.75"/>
  <cols>
    <col min="1" max="1" width="35.140625" style="41" customWidth="1"/>
    <col min="2" max="2" width="12.57421875" style="41" customWidth="1"/>
    <col min="3" max="4" width="11.57421875" style="41" customWidth="1"/>
    <col min="5" max="5" width="13.7109375" style="41" customWidth="1"/>
    <col min="6" max="6" width="14.57421875" style="41" customWidth="1"/>
    <col min="7" max="7" width="0.71875" style="41" customWidth="1"/>
    <col min="8" max="16384" width="9.140625" style="41" customWidth="1"/>
  </cols>
  <sheetData>
    <row r="1" ht="13.5">
      <c r="A1" s="40" t="str">
        <f>Summary!A1</f>
        <v>MITHRIL BERHAD</v>
      </c>
    </row>
    <row r="2" ht="13.5">
      <c r="A2" s="7" t="s">
        <v>1</v>
      </c>
    </row>
    <row r="3" ht="13.5"/>
    <row r="4" ht="13.5">
      <c r="A4" s="40" t="s">
        <v>122</v>
      </c>
    </row>
    <row r="5" ht="13.5">
      <c r="A5" s="40" t="str">
        <f>Consol_CF!A5</f>
        <v>FOR THE CUMULATIVE QUARTER ENDED 30th JUNE 2006</v>
      </c>
    </row>
    <row r="6" ht="13.5"/>
    <row r="7" ht="13.5">
      <c r="A7" s="43"/>
    </row>
    <row r="8" spans="2:6" ht="13.5">
      <c r="B8" s="91"/>
      <c r="C8" s="92" t="s">
        <v>56</v>
      </c>
      <c r="D8" s="93"/>
      <c r="E8" s="94" t="s">
        <v>57</v>
      </c>
      <c r="F8" s="95"/>
    </row>
    <row r="9" spans="2:6" ht="13.5">
      <c r="B9" s="96"/>
      <c r="C9" s="97"/>
      <c r="D9" s="98"/>
      <c r="E9" s="99"/>
      <c r="F9" s="100"/>
    </row>
    <row r="10" spans="1:6" s="54" customFormat="1" ht="13.5">
      <c r="A10" s="101" t="s">
        <v>129</v>
      </c>
      <c r="B10" s="96" t="s">
        <v>58</v>
      </c>
      <c r="C10" s="102" t="s">
        <v>58</v>
      </c>
      <c r="D10" s="103" t="s">
        <v>59</v>
      </c>
      <c r="E10" s="96" t="s">
        <v>60</v>
      </c>
      <c r="F10" s="104" t="s">
        <v>61</v>
      </c>
    </row>
    <row r="11" spans="1:6" s="54" customFormat="1" ht="13.5">
      <c r="A11" s="105" t="str">
        <f>Consol_CF!D7</f>
        <v>30th June 2006</v>
      </c>
      <c r="B11" s="99" t="s">
        <v>62</v>
      </c>
      <c r="C11" s="97" t="s">
        <v>63</v>
      </c>
      <c r="D11" s="99" t="s">
        <v>64</v>
      </c>
      <c r="E11" s="99" t="s">
        <v>65</v>
      </c>
      <c r="F11" s="98"/>
    </row>
    <row r="12" spans="2:6" ht="13.5">
      <c r="B12" s="96" t="s">
        <v>15</v>
      </c>
      <c r="C12" s="102" t="s">
        <v>15</v>
      </c>
      <c r="D12" s="96" t="s">
        <v>15</v>
      </c>
      <c r="E12" s="96" t="s">
        <v>15</v>
      </c>
      <c r="F12" s="100"/>
    </row>
    <row r="13" spans="2:6" ht="13.5">
      <c r="B13" s="96"/>
      <c r="C13" s="102"/>
      <c r="D13" s="96"/>
      <c r="E13" s="96"/>
      <c r="F13" s="100"/>
    </row>
    <row r="14" spans="1:7" ht="13.5">
      <c r="A14" s="41" t="s">
        <v>66</v>
      </c>
      <c r="B14" s="106">
        <f>Consol_BS!D36</f>
        <v>107684072</v>
      </c>
      <c r="C14" s="107">
        <v>80339088</v>
      </c>
      <c r="D14" s="106">
        <f>80000+12205861+276243+10518927+46740208</f>
        <v>69821239</v>
      </c>
      <c r="E14" s="106">
        <v>-180536218</v>
      </c>
      <c r="F14" s="100">
        <f>SUM(B14:E14)</f>
        <v>77308181</v>
      </c>
      <c r="G14" s="41">
        <f>F14-Consol_BS!D42</f>
        <v>0</v>
      </c>
    </row>
    <row r="15" spans="1:6" s="42" customFormat="1" ht="13.5">
      <c r="A15" s="42" t="s">
        <v>94</v>
      </c>
      <c r="B15" s="106"/>
      <c r="C15" s="107"/>
      <c r="D15" s="106"/>
      <c r="E15" s="106"/>
      <c r="F15" s="100"/>
    </row>
    <row r="16" spans="2:6" s="42" customFormat="1" ht="13.5">
      <c r="B16" s="106"/>
      <c r="C16" s="107"/>
      <c r="D16" s="106"/>
      <c r="E16" s="106"/>
      <c r="F16" s="100"/>
    </row>
    <row r="17" spans="2:6" s="42" customFormat="1" ht="13.5">
      <c r="B17" s="106"/>
      <c r="C17" s="106"/>
      <c r="D17" s="100"/>
      <c r="E17" s="106"/>
      <c r="F17" s="100"/>
    </row>
    <row r="18" spans="1:6" s="42" customFormat="1" ht="13.5">
      <c r="A18" s="42" t="s">
        <v>67</v>
      </c>
      <c r="B18" s="106">
        <f>Consol_BS!B36-Consol_EQ!B14</f>
        <v>2292400</v>
      </c>
      <c r="C18" s="107">
        <v>0</v>
      </c>
      <c r="D18" s="106">
        <f>D24-D14</f>
        <v>19847953</v>
      </c>
      <c r="E18" s="106">
        <f>Consol_PL!F36</f>
        <v>-11366065</v>
      </c>
      <c r="F18" s="100">
        <f>SUM(B18:E18)</f>
        <v>10774288</v>
      </c>
    </row>
    <row r="19" spans="1:6" s="42" customFormat="1" ht="13.5">
      <c r="A19" s="42" t="s">
        <v>68</v>
      </c>
      <c r="B19" s="106"/>
      <c r="C19" s="107"/>
      <c r="D19" s="106"/>
      <c r="E19" s="106"/>
      <c r="F19" s="100"/>
    </row>
    <row r="20" spans="2:6" s="42" customFormat="1" ht="13.5">
      <c r="B20" s="106"/>
      <c r="C20" s="107"/>
      <c r="D20" s="106"/>
      <c r="E20" s="106"/>
      <c r="F20" s="100"/>
    </row>
    <row r="21" spans="1:6" s="42" customFormat="1" ht="13.5">
      <c r="A21" s="42" t="s">
        <v>121</v>
      </c>
      <c r="B21" s="106"/>
      <c r="C21" s="107"/>
      <c r="D21" s="106"/>
      <c r="E21" s="106">
        <v>0</v>
      </c>
      <c r="F21" s="100">
        <f>SUM(B21:E21)</f>
        <v>0</v>
      </c>
    </row>
    <row r="22" spans="2:6" s="42" customFormat="1" ht="13.5">
      <c r="B22" s="106"/>
      <c r="C22" s="107"/>
      <c r="D22" s="106"/>
      <c r="E22" s="106"/>
      <c r="F22" s="100"/>
    </row>
    <row r="23" spans="1:6" s="42" customFormat="1" ht="13.5">
      <c r="A23" s="42" t="s">
        <v>69</v>
      </c>
      <c r="B23" s="106"/>
      <c r="C23" s="107"/>
      <c r="D23" s="106"/>
      <c r="E23" s="106"/>
      <c r="F23" s="100"/>
    </row>
    <row r="24" spans="1:6" s="42" customFormat="1" ht="14.25" thickBot="1">
      <c r="A24" s="42" t="s">
        <v>169</v>
      </c>
      <c r="B24" s="108">
        <f>SUM(B14:B22)</f>
        <v>109976472</v>
      </c>
      <c r="C24" s="108">
        <f>SUM(C14:C22)</f>
        <v>80339088</v>
      </c>
      <c r="D24" s="108">
        <f>80000+12205861+10518927+46039105+20825299</f>
        <v>89669192</v>
      </c>
      <c r="E24" s="108">
        <f>SUM(E14:E22)</f>
        <v>-191902283</v>
      </c>
      <c r="F24" s="108">
        <f>SUM(F14:F22)</f>
        <v>88082469</v>
      </c>
    </row>
    <row r="25" spans="2:6" s="42" customFormat="1" ht="14.25" thickTop="1">
      <c r="B25" s="42">
        <f>B24-Consol_BS!B36</f>
        <v>0</v>
      </c>
      <c r="F25" s="109">
        <f>F24-Consol_BS!B42</f>
        <v>0</v>
      </c>
    </row>
    <row r="26" s="42" customFormat="1" ht="13.5"/>
    <row r="27" s="42" customFormat="1" ht="13.5">
      <c r="A27" s="73"/>
    </row>
    <row r="28" spans="1:6" s="42" customFormat="1" ht="13.5">
      <c r="A28" s="41"/>
      <c r="B28" s="91"/>
      <c r="C28" s="92" t="s">
        <v>56</v>
      </c>
      <c r="D28" s="93"/>
      <c r="E28" s="94" t="s">
        <v>57</v>
      </c>
      <c r="F28" s="95"/>
    </row>
    <row r="29" spans="1:6" s="42" customFormat="1" ht="13.5">
      <c r="A29" s="41"/>
      <c r="B29" s="96"/>
      <c r="C29" s="97"/>
      <c r="D29" s="98"/>
      <c r="E29" s="99"/>
      <c r="F29" s="100"/>
    </row>
    <row r="30" spans="1:6" s="42" customFormat="1" ht="13.5">
      <c r="A30" s="101" t="s">
        <v>129</v>
      </c>
      <c r="B30" s="96" t="s">
        <v>58</v>
      </c>
      <c r="C30" s="102" t="s">
        <v>58</v>
      </c>
      <c r="D30" s="103" t="s">
        <v>59</v>
      </c>
      <c r="E30" s="96" t="s">
        <v>60</v>
      </c>
      <c r="F30" s="104" t="s">
        <v>61</v>
      </c>
    </row>
    <row r="31" spans="1:6" s="42" customFormat="1" ht="13.5">
      <c r="A31" s="105" t="s">
        <v>118</v>
      </c>
      <c r="B31" s="99" t="s">
        <v>62</v>
      </c>
      <c r="C31" s="97" t="s">
        <v>63</v>
      </c>
      <c r="D31" s="99" t="s">
        <v>64</v>
      </c>
      <c r="E31" s="99" t="s">
        <v>65</v>
      </c>
      <c r="F31" s="98"/>
    </row>
    <row r="32" spans="1:6" s="42" customFormat="1" ht="13.5">
      <c r="A32" s="41"/>
      <c r="B32" s="96" t="s">
        <v>15</v>
      </c>
      <c r="C32" s="102" t="s">
        <v>15</v>
      </c>
      <c r="D32" s="96" t="s">
        <v>15</v>
      </c>
      <c r="E32" s="96" t="s">
        <v>15</v>
      </c>
      <c r="F32" s="100"/>
    </row>
    <row r="33" spans="1:6" s="42" customFormat="1" ht="13.5">
      <c r="A33" s="41"/>
      <c r="B33" s="96"/>
      <c r="C33" s="102"/>
      <c r="D33" s="96"/>
      <c r="E33" s="96"/>
      <c r="F33" s="100"/>
    </row>
    <row r="34" spans="1:6" s="42" customFormat="1" ht="13.5">
      <c r="A34" s="41" t="s">
        <v>66</v>
      </c>
      <c r="B34" s="106">
        <v>83176989</v>
      </c>
      <c r="C34" s="107">
        <v>80339088</v>
      </c>
      <c r="D34" s="106">
        <v>74699668</v>
      </c>
      <c r="E34" s="106">
        <v>-173724486</v>
      </c>
      <c r="F34" s="100">
        <f>SUM(B34:E34)</f>
        <v>64491259</v>
      </c>
    </row>
    <row r="35" spans="1:6" s="42" customFormat="1" ht="13.5">
      <c r="A35" s="42" t="s">
        <v>88</v>
      </c>
      <c r="B35" s="106"/>
      <c r="C35" s="107"/>
      <c r="D35" s="106"/>
      <c r="E35" s="106"/>
      <c r="F35" s="100"/>
    </row>
    <row r="36" spans="2:6" s="42" customFormat="1" ht="13.5">
      <c r="B36" s="106"/>
      <c r="C36" s="107"/>
      <c r="D36" s="106"/>
      <c r="E36" s="106"/>
      <c r="F36" s="100"/>
    </row>
    <row r="37" spans="2:6" s="42" customFormat="1" ht="13.5">
      <c r="B37" s="106"/>
      <c r="C37" s="106"/>
      <c r="D37" s="100"/>
      <c r="E37" s="106"/>
      <c r="F37" s="100"/>
    </row>
    <row r="38" spans="1:6" s="42" customFormat="1" ht="13.5">
      <c r="A38" s="42" t="s">
        <v>67</v>
      </c>
      <c r="B38" s="106">
        <v>24507083</v>
      </c>
      <c r="C38" s="107">
        <v>0</v>
      </c>
      <c r="D38" s="106">
        <v>-4878429</v>
      </c>
      <c r="E38" s="106">
        <v>-5834566</v>
      </c>
      <c r="F38" s="100">
        <f>SUM(B38:E38)</f>
        <v>13794088</v>
      </c>
    </row>
    <row r="39" spans="1:6" s="42" customFormat="1" ht="13.5">
      <c r="A39" s="42" t="s">
        <v>68</v>
      </c>
      <c r="B39" s="106"/>
      <c r="C39" s="107"/>
      <c r="D39" s="106"/>
      <c r="E39" s="106"/>
      <c r="F39" s="100"/>
    </row>
    <row r="40" spans="2:6" s="42" customFormat="1" ht="13.5">
      <c r="B40" s="106"/>
      <c r="C40" s="107"/>
      <c r="D40" s="106"/>
      <c r="E40" s="106"/>
      <c r="F40" s="100"/>
    </row>
    <row r="41" spans="1:6" s="42" customFormat="1" ht="13.5">
      <c r="A41" s="42" t="s">
        <v>171</v>
      </c>
      <c r="B41" s="106"/>
      <c r="C41" s="107"/>
      <c r="D41" s="106"/>
      <c r="E41" s="106">
        <v>-977166</v>
      </c>
      <c r="F41" s="100">
        <f>SUM(B41:E41)</f>
        <v>-977166</v>
      </c>
    </row>
    <row r="42" spans="2:6" s="42" customFormat="1" ht="13.5">
      <c r="B42" s="106"/>
      <c r="C42" s="107"/>
      <c r="D42" s="106"/>
      <c r="E42" s="106"/>
      <c r="F42" s="100"/>
    </row>
    <row r="43" spans="1:6" s="42" customFormat="1" ht="13.5">
      <c r="A43" s="42" t="s">
        <v>69</v>
      </c>
      <c r="B43" s="106"/>
      <c r="C43" s="107"/>
      <c r="D43" s="106"/>
      <c r="E43" s="106"/>
      <c r="F43" s="100"/>
    </row>
    <row r="44" spans="1:6" s="42" customFormat="1" ht="14.25" thickBot="1">
      <c r="A44" s="42" t="s">
        <v>170</v>
      </c>
      <c r="B44" s="108">
        <f>SUM(B33:B43)</f>
        <v>107684072</v>
      </c>
      <c r="C44" s="108">
        <f>SUM(C33:C43)</f>
        <v>80339088</v>
      </c>
      <c r="D44" s="108">
        <f>SUM(D33:D43)</f>
        <v>69821239</v>
      </c>
      <c r="E44" s="108">
        <f>SUM(E33:E43)</f>
        <v>-180536218</v>
      </c>
      <c r="F44" s="108">
        <f>SUM(F33:F43)</f>
        <v>77308181</v>
      </c>
    </row>
    <row r="45" spans="2:6" s="42" customFormat="1" ht="14.25" thickTop="1">
      <c r="B45" s="42">
        <v>0</v>
      </c>
      <c r="F45" s="109">
        <v>0</v>
      </c>
    </row>
    <row r="46" s="42" customFormat="1" ht="13.5"/>
    <row r="47" s="42" customFormat="1" ht="13.5"/>
    <row r="48" s="42" customFormat="1" ht="13.5"/>
    <row r="49" s="42" customFormat="1" ht="13.5"/>
    <row r="50" s="42" customFormat="1" ht="13.5"/>
    <row r="51" s="42" customFormat="1" ht="13.5"/>
    <row r="54" ht="13.5">
      <c r="A54" s="2"/>
    </row>
    <row r="56" ht="13.5">
      <c r="A56" s="41" t="s">
        <v>93</v>
      </c>
    </row>
    <row r="57" ht="13.5">
      <c r="A57" s="41" t="s">
        <v>136</v>
      </c>
    </row>
  </sheetData>
  <printOptions horizontalCentered="1"/>
  <pageMargins left="0.51" right="0.36" top="0.82" bottom="0.66" header="0.5" footer="0.5"/>
  <pageSetup fitToHeight="1" fitToWidth="1" orientation="portrait" paperSize="9" scale="9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workbookViewId="0" topLeftCell="A1">
      <selection activeCell="F19" sqref="F19"/>
    </sheetView>
  </sheetViews>
  <sheetFormatPr defaultColWidth="9.140625" defaultRowHeight="12.75"/>
  <cols>
    <col min="1" max="1" width="56.7109375" style="41" customWidth="1"/>
    <col min="2" max="2" width="13.7109375" style="54" customWidth="1"/>
    <col min="3" max="3" width="1.7109375" style="54" customWidth="1"/>
    <col min="4" max="4" width="13.7109375" style="41" customWidth="1"/>
    <col min="5" max="5" width="7.140625" style="41" customWidth="1"/>
    <col min="6" max="16384" width="9.140625" style="41" customWidth="1"/>
  </cols>
  <sheetData>
    <row r="1" ht="13.5">
      <c r="A1" s="40" t="str">
        <f>Summary!A1</f>
        <v>MITHRIL BERHAD</v>
      </c>
    </row>
    <row r="2" ht="13.5">
      <c r="A2" s="7" t="s">
        <v>1</v>
      </c>
    </row>
    <row r="4" ht="13.5">
      <c r="A4" s="40" t="s">
        <v>125</v>
      </c>
    </row>
    <row r="5" ht="13.5">
      <c r="A5" s="40" t="str">
        <f>Consol_CF!A5</f>
        <v>FOR THE CUMULATIVE QUARTER ENDED 30th JUNE 2006</v>
      </c>
    </row>
    <row r="8" spans="2:4" ht="25.5" customHeight="1">
      <c r="B8" s="110">
        <v>38898</v>
      </c>
      <c r="C8" s="111"/>
      <c r="D8" s="110">
        <v>38533</v>
      </c>
    </row>
    <row r="9" spans="2:4" ht="13.5">
      <c r="B9" s="71" t="s">
        <v>152</v>
      </c>
      <c r="C9" s="71"/>
      <c r="D9" s="71" t="s">
        <v>152</v>
      </c>
    </row>
    <row r="10" spans="2:4" ht="13.5">
      <c r="B10" s="71" t="s">
        <v>113</v>
      </c>
      <c r="C10" s="71"/>
      <c r="D10" s="71" t="s">
        <v>113</v>
      </c>
    </row>
    <row r="11" spans="2:4" ht="13.5">
      <c r="B11" s="50" t="s">
        <v>103</v>
      </c>
      <c r="C11" s="71"/>
      <c r="D11" s="50" t="s">
        <v>103</v>
      </c>
    </row>
    <row r="12" spans="2:4" ht="15">
      <c r="B12" s="53" t="s">
        <v>15</v>
      </c>
      <c r="C12" s="71"/>
      <c r="D12" s="53" t="s">
        <v>15</v>
      </c>
    </row>
    <row r="13" ht="13.5">
      <c r="D13" s="54"/>
    </row>
    <row r="14" spans="1:4" ht="13.5">
      <c r="A14" s="41" t="s">
        <v>70</v>
      </c>
      <c r="B14" s="54">
        <v>0</v>
      </c>
      <c r="D14" s="54">
        <v>0</v>
      </c>
    </row>
    <row r="15" spans="2:4" s="42" customFormat="1" ht="13.5">
      <c r="B15" s="55"/>
      <c r="C15" s="55"/>
      <c r="D15" s="55"/>
    </row>
    <row r="16" spans="1:4" s="42" customFormat="1" ht="13.5">
      <c r="A16" s="42" t="s">
        <v>71</v>
      </c>
      <c r="B16" s="55">
        <v>0</v>
      </c>
      <c r="C16" s="55"/>
      <c r="D16" s="55">
        <v>0</v>
      </c>
    </row>
    <row r="17" spans="2:4" s="42" customFormat="1" ht="13.5">
      <c r="B17" s="68"/>
      <c r="C17" s="55"/>
      <c r="D17" s="68"/>
    </row>
    <row r="18" spans="2:4" s="42" customFormat="1" ht="13.5">
      <c r="B18" s="55"/>
      <c r="C18" s="55"/>
      <c r="D18" s="55"/>
    </row>
    <row r="19" spans="1:4" s="42" customFormat="1" ht="13.5">
      <c r="A19" s="42" t="s">
        <v>72</v>
      </c>
      <c r="B19" s="55">
        <f>SUM(B14:B16)</f>
        <v>0</v>
      </c>
      <c r="C19" s="55"/>
      <c r="D19" s="55">
        <v>0</v>
      </c>
    </row>
    <row r="20" spans="2:4" s="42" customFormat="1" ht="13.5">
      <c r="B20" s="55"/>
      <c r="C20" s="55"/>
      <c r="D20" s="55"/>
    </row>
    <row r="21" spans="1:4" s="42" customFormat="1" ht="13.5">
      <c r="A21" s="42" t="s">
        <v>123</v>
      </c>
      <c r="B21" s="55">
        <f>Consol_EQ!E24</f>
        <v>-191902283</v>
      </c>
      <c r="C21" s="55"/>
      <c r="D21" s="55">
        <v>-180536218</v>
      </c>
    </row>
    <row r="22" spans="2:4" s="42" customFormat="1" ht="13.5">
      <c r="B22" s="55"/>
      <c r="C22" s="55"/>
      <c r="D22" s="55"/>
    </row>
    <row r="23" spans="1:4" s="42" customFormat="1" ht="14.25" thickBot="1">
      <c r="A23" s="42" t="s">
        <v>124</v>
      </c>
      <c r="B23" s="70">
        <f>SUM(B19:B21)</f>
        <v>-191902283</v>
      </c>
      <c r="C23" s="55"/>
      <c r="D23" s="70">
        <f>SUM(D19:D21)</f>
        <v>-180536218</v>
      </c>
    </row>
    <row r="24" spans="2:4" s="42" customFormat="1" ht="14.25" thickTop="1">
      <c r="B24" s="55"/>
      <c r="C24" s="55"/>
      <c r="D24" s="55"/>
    </row>
    <row r="25" spans="2:4" s="42" customFormat="1" ht="13.5">
      <c r="B25" s="55">
        <f>B23-Consol_EQ!E24</f>
        <v>0</v>
      </c>
      <c r="C25" s="55"/>
      <c r="D25" s="55">
        <v>0</v>
      </c>
    </row>
    <row r="26" spans="1:3" s="42" customFormat="1" ht="13.5">
      <c r="A26" s="73"/>
      <c r="B26" s="55"/>
      <c r="C26" s="55"/>
    </row>
    <row r="27" spans="2:3" s="42" customFormat="1" ht="13.5">
      <c r="B27" s="55"/>
      <c r="C27" s="55"/>
    </row>
    <row r="28" spans="2:3" s="42" customFormat="1" ht="13.5">
      <c r="B28" s="55"/>
      <c r="C28" s="55"/>
    </row>
    <row r="29" spans="2:3" s="42" customFormat="1" ht="13.5">
      <c r="B29" s="55"/>
      <c r="C29" s="55"/>
    </row>
    <row r="30" spans="2:3" s="42" customFormat="1" ht="13.5">
      <c r="B30" s="55"/>
      <c r="C30" s="55"/>
    </row>
    <row r="31" spans="2:3" s="42" customFormat="1" ht="13.5">
      <c r="B31" s="55"/>
      <c r="C31" s="55"/>
    </row>
    <row r="32" spans="1:3" s="42" customFormat="1" ht="13.5">
      <c r="A32" s="73"/>
      <c r="B32" s="55"/>
      <c r="C32" s="55"/>
    </row>
    <row r="33" spans="2:3" s="42" customFormat="1" ht="13.5">
      <c r="B33" s="55"/>
      <c r="C33" s="55"/>
    </row>
    <row r="34" spans="1:3" s="42" customFormat="1" ht="13.5">
      <c r="A34" s="73"/>
      <c r="B34" s="55"/>
      <c r="C34" s="55"/>
    </row>
    <row r="35" spans="2:3" s="42" customFormat="1" ht="13.5">
      <c r="B35" s="55"/>
      <c r="C35" s="55"/>
    </row>
    <row r="36" spans="2:3" s="42" customFormat="1" ht="13.5">
      <c r="B36" s="55"/>
      <c r="C36" s="55"/>
    </row>
    <row r="37" spans="2:3" s="42" customFormat="1" ht="13.5">
      <c r="B37" s="55"/>
      <c r="C37" s="55"/>
    </row>
    <row r="38" spans="2:3" s="42" customFormat="1" ht="13.5">
      <c r="B38" s="55"/>
      <c r="C38" s="55"/>
    </row>
    <row r="39" spans="2:3" s="42" customFormat="1" ht="13.5">
      <c r="B39" s="55"/>
      <c r="C39" s="55"/>
    </row>
    <row r="40" spans="2:3" s="42" customFormat="1" ht="13.5">
      <c r="B40" s="55"/>
      <c r="C40" s="55"/>
    </row>
    <row r="41" spans="2:3" s="42" customFormat="1" ht="13.5">
      <c r="B41" s="55"/>
      <c r="C41" s="55"/>
    </row>
    <row r="42" spans="2:3" s="42" customFormat="1" ht="13.5">
      <c r="B42" s="55"/>
      <c r="C42" s="55"/>
    </row>
    <row r="43" spans="2:3" s="42" customFormat="1" ht="13.5">
      <c r="B43" s="55"/>
      <c r="C43" s="55"/>
    </row>
  </sheetData>
  <printOptions horizontalCentered="1"/>
  <pageMargins left="0.79" right="0.63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 Davia Loo</cp:lastModifiedBy>
  <cp:lastPrinted>2006-08-29T04:49:08Z</cp:lastPrinted>
  <dcterms:created xsi:type="dcterms:W3CDTF">2004-08-07T08:47:17Z</dcterms:created>
  <dcterms:modified xsi:type="dcterms:W3CDTF">2006-08-30T08:56:35Z</dcterms:modified>
  <cp:category/>
  <cp:version/>
  <cp:contentType/>
  <cp:contentStatus/>
</cp:coreProperties>
</file>